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660" yWindow="-30" windowWidth="16320" windowHeight="12840" tabRatio="504" firstSheet="1" activeTab="1"/>
  </bookViews>
  <sheets>
    <sheet name="ID" sheetId="10" state="hidden" r:id="rId1"/>
    <sheet name="Planfin_พ.ค.62" sheetId="94" r:id="rId2"/>
    <sheet name="EBITDA" sheetId="95" r:id="rId3"/>
    <sheet name="นำเสนอ" sheetId="97" r:id="rId4"/>
    <sheet name="Sheet1" sheetId="98" r:id="rId5"/>
    <sheet name="Sheet2" sheetId="99" r:id="rId6"/>
    <sheet name="DATA" sheetId="100" r:id="rId7"/>
  </sheets>
  <definedNames>
    <definedName name="_xlnm._FilterDatabase" localSheetId="0" hidden="1">ID!$A$1:$I$918</definedName>
    <definedName name="_xlnm.Print_Titles" localSheetId="1">Planfin_พ.ค.62!$A:$B</definedName>
  </definedNames>
  <calcPr calcId="144525"/>
</workbook>
</file>

<file path=xl/calcChain.xml><?xml version="1.0" encoding="utf-8"?>
<calcChain xmlns="http://schemas.openxmlformats.org/spreadsheetml/2006/main">
  <c r="DM6" i="94" l="1"/>
  <c r="DN6" i="94"/>
  <c r="DM7" i="94"/>
  <c r="DN7" i="94"/>
  <c r="DM8" i="94"/>
  <c r="DN8" i="94"/>
  <c r="DM9" i="94"/>
  <c r="DN9" i="94"/>
  <c r="DM10" i="94"/>
  <c r="DN10" i="94"/>
  <c r="DM11" i="94"/>
  <c r="DN11" i="94"/>
  <c r="DM12" i="94"/>
  <c r="DN12" i="94"/>
  <c r="DM13" i="94"/>
  <c r="DN13" i="94"/>
  <c r="DM14" i="94"/>
  <c r="DN14" i="94"/>
  <c r="DM15" i="94"/>
  <c r="DN15" i="94"/>
  <c r="DM16" i="94"/>
  <c r="DN16" i="94"/>
  <c r="T41" i="94" l="1"/>
  <c r="DK18" i="94" l="1"/>
  <c r="DP16" i="94"/>
  <c r="DQ16" i="94" s="1"/>
  <c r="DO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6" i="94"/>
  <c r="J35" i="94"/>
  <c r="J34" i="94"/>
  <c r="C34" i="94"/>
  <c r="DL15" i="94" l="1"/>
  <c r="DO15" i="94"/>
  <c r="DE35" i="94"/>
  <c r="DE34" i="94"/>
  <c r="DF34" i="94"/>
  <c r="DG34" i="94"/>
  <c r="DH34" i="94"/>
  <c r="DD34" i="94"/>
  <c r="BO35" i="94"/>
  <c r="BN35" i="94"/>
  <c r="BO34" i="94"/>
  <c r="BP34" i="94"/>
  <c r="BQ34" i="94"/>
  <c r="BR34" i="94"/>
  <c r="BN34" i="94"/>
  <c r="AT35" i="94"/>
  <c r="AS35" i="94"/>
  <c r="AW34" i="94"/>
  <c r="AU34" i="94"/>
  <c r="AV34" i="94"/>
  <c r="AT34" i="94"/>
  <c r="AS34" i="94"/>
  <c r="AM34" i="94"/>
  <c r="Q17" i="94"/>
  <c r="R17" i="94"/>
  <c r="S17" i="94"/>
  <c r="T17" i="94"/>
  <c r="W17" i="94"/>
  <c r="DI34" i="94" l="1"/>
  <c r="BS34" i="94"/>
  <c r="AX34" i="94"/>
  <c r="U17" i="94"/>
  <c r="V17" i="94" s="1"/>
  <c r="DP15" i="94"/>
  <c r="BY41" i="94"/>
  <c r="AV41" i="94"/>
  <c r="AA41" i="94"/>
  <c r="CS35" i="94" l="1"/>
  <c r="CS34" i="94"/>
  <c r="CR35" i="94"/>
  <c r="CR34" i="94"/>
  <c r="CQ35" i="94"/>
  <c r="CQ34" i="94"/>
  <c r="CP35" i="94"/>
  <c r="CP34" i="94"/>
  <c r="CI34" i="94"/>
  <c r="CE35" i="94"/>
  <c r="CE34" i="94"/>
  <c r="CD35" i="94"/>
  <c r="CD34" i="94"/>
  <c r="CC35" i="94"/>
  <c r="CC34" i="94"/>
  <c r="CB35" i="94"/>
  <c r="CB34" i="94"/>
  <c r="BX35" i="94"/>
  <c r="BX34" i="94"/>
  <c r="BW35" i="94"/>
  <c r="BW34" i="94"/>
  <c r="BV35" i="94"/>
  <c r="BV34" i="94"/>
  <c r="BU35" i="94"/>
  <c r="BU34" i="94"/>
  <c r="BR35" i="94"/>
  <c r="BQ35" i="94"/>
  <c r="BP35" i="94"/>
  <c r="BJ35" i="94"/>
  <c r="BJ34" i="94"/>
  <c r="BI35" i="94"/>
  <c r="BI34" i="94"/>
  <c r="BH35" i="94"/>
  <c r="BH34" i="94"/>
  <c r="BG35" i="94"/>
  <c r="BG34" i="94"/>
  <c r="BD35" i="94"/>
  <c r="BE35" i="94" s="1"/>
  <c r="BD34" i="94"/>
  <c r="BC35" i="94"/>
  <c r="BB35" i="94"/>
  <c r="AZ35" i="94"/>
  <c r="AZ34" i="94"/>
  <c r="AZ33" i="94"/>
  <c r="AW35" i="94"/>
  <c r="AV35" i="94"/>
  <c r="AU35" i="94"/>
  <c r="AO35" i="94"/>
  <c r="AO34" i="94"/>
  <c r="AN35" i="94"/>
  <c r="AN34" i="94"/>
  <c r="AM35" i="94"/>
  <c r="AL35" i="94"/>
  <c r="AL34" i="94"/>
  <c r="AL33" i="94"/>
  <c r="AF34" i="94"/>
  <c r="AE35" i="94"/>
  <c r="AE34" i="94"/>
  <c r="AE33" i="94"/>
  <c r="AB35" i="94"/>
  <c r="AA35" i="94"/>
  <c r="Z35" i="94"/>
  <c r="Y35" i="94"/>
  <c r="X35" i="94"/>
  <c r="AB34" i="94"/>
  <c r="U34" i="94"/>
  <c r="AA34" i="94"/>
  <c r="Z34" i="94"/>
  <c r="Y34" i="94"/>
  <c r="T34" i="94"/>
  <c r="S34" i="94"/>
  <c r="R34" i="94"/>
  <c r="X34" i="94"/>
  <c r="Q34" i="94"/>
  <c r="DN32" i="94"/>
  <c r="DM32" i="94"/>
  <c r="AB36" i="94" l="1"/>
  <c r="AO36" i="94"/>
  <c r="AC34" i="94"/>
  <c r="DO32" i="94"/>
  <c r="DP32" i="94" s="1"/>
  <c r="DQ32" i="94" s="1"/>
  <c r="C35" i="94"/>
  <c r="DJ34" i="94" l="1"/>
  <c r="DC34" i="94"/>
  <c r="DA34" i="94"/>
  <c r="CZ34" i="94"/>
  <c r="CY34" i="94"/>
  <c r="CX34" i="94"/>
  <c r="CW34" i="94"/>
  <c r="CV34" i="94"/>
  <c r="CT34" i="94"/>
  <c r="CU34" i="94" s="1"/>
  <c r="CO34" i="94"/>
  <c r="CM34" i="94"/>
  <c r="CL34" i="94"/>
  <c r="CK34" i="94"/>
  <c r="CJ34" i="94"/>
  <c r="CH34" i="94"/>
  <c r="CF34" i="94"/>
  <c r="CA34" i="94"/>
  <c r="BY34" i="94"/>
  <c r="BT34" i="94"/>
  <c r="BP36" i="94"/>
  <c r="BM34" i="94"/>
  <c r="BK34" i="94"/>
  <c r="BJ36" i="94"/>
  <c r="BI36" i="94"/>
  <c r="BF34" i="94"/>
  <c r="BC34" i="94"/>
  <c r="BB34" i="94"/>
  <c r="BA34" i="94"/>
  <c r="AZ36" i="94"/>
  <c r="AY34" i="94"/>
  <c r="AR34" i="94"/>
  <c r="AP34" i="94"/>
  <c r="AK34" i="94"/>
  <c r="AI34" i="94"/>
  <c r="AH34" i="94"/>
  <c r="AG34" i="94"/>
  <c r="AD34" i="94"/>
  <c r="Y36" i="94"/>
  <c r="W34" i="94"/>
  <c r="P34" i="94"/>
  <c r="N34" i="94"/>
  <c r="M34" i="94"/>
  <c r="L34" i="94"/>
  <c r="K34" i="94"/>
  <c r="D34" i="94"/>
  <c r="E34" i="94"/>
  <c r="F34" i="94"/>
  <c r="G34" i="94"/>
  <c r="DJ35" i="94"/>
  <c r="DH35" i="94"/>
  <c r="DG35" i="94"/>
  <c r="DF35" i="94"/>
  <c r="DF36" i="94" s="1"/>
  <c r="DE36" i="94"/>
  <c r="DD35" i="94"/>
  <c r="DC35" i="94"/>
  <c r="DA35" i="94"/>
  <c r="CZ35" i="94"/>
  <c r="CY35" i="94"/>
  <c r="CX35" i="94"/>
  <c r="CW35" i="94"/>
  <c r="CV35" i="94"/>
  <c r="CT35" i="94"/>
  <c r="CS36" i="94"/>
  <c r="CR36" i="94"/>
  <c r="CQ36" i="94"/>
  <c r="CP36" i="94"/>
  <c r="CO35" i="94"/>
  <c r="CM35" i="94"/>
  <c r="CL35" i="94"/>
  <c r="CK35" i="94"/>
  <c r="CJ35" i="94"/>
  <c r="CI35" i="94"/>
  <c r="CH35" i="94"/>
  <c r="CF35" i="94"/>
  <c r="CA35" i="94"/>
  <c r="BY35" i="94"/>
  <c r="BT35" i="94"/>
  <c r="BM35" i="94"/>
  <c r="BK35" i="94"/>
  <c r="BL35" i="94" s="1"/>
  <c r="BH36" i="94"/>
  <c r="BG36" i="94"/>
  <c r="BF35" i="94"/>
  <c r="BA35" i="94"/>
  <c r="AY35" i="94"/>
  <c r="AV36" i="94"/>
  <c r="AS36" i="94"/>
  <c r="AR35" i="94"/>
  <c r="AP35" i="94"/>
  <c r="AN36" i="94"/>
  <c r="AM36" i="94"/>
  <c r="AL36" i="94"/>
  <c r="AK35" i="94"/>
  <c r="AI35" i="94"/>
  <c r="AH35" i="94"/>
  <c r="AG35" i="94"/>
  <c r="AF35" i="94"/>
  <c r="AD35" i="94"/>
  <c r="W35" i="94"/>
  <c r="U35" i="94"/>
  <c r="T35" i="94"/>
  <c r="S35" i="94"/>
  <c r="S36" i="94" s="1"/>
  <c r="R35" i="94"/>
  <c r="R36" i="94" s="1"/>
  <c r="Q35" i="94"/>
  <c r="P35" i="94"/>
  <c r="N35" i="94"/>
  <c r="M35" i="94"/>
  <c r="L35" i="94"/>
  <c r="K35" i="94"/>
  <c r="DG33" i="94"/>
  <c r="DF33" i="94"/>
  <c r="DE33" i="94"/>
  <c r="DD33" i="94"/>
  <c r="CZ33" i="94"/>
  <c r="CY33" i="94"/>
  <c r="CX33" i="94"/>
  <c r="CW33" i="94"/>
  <c r="CS33" i="94"/>
  <c r="CR33" i="94"/>
  <c r="CT33" i="94" s="1"/>
  <c r="CU33" i="94" s="1"/>
  <c r="CQ33" i="94"/>
  <c r="CP33" i="94"/>
  <c r="CL33" i="94"/>
  <c r="CK33" i="94"/>
  <c r="CJ33" i="94"/>
  <c r="CI33" i="94"/>
  <c r="CE33" i="94"/>
  <c r="CD33" i="94"/>
  <c r="CF33" i="94" s="1"/>
  <c r="CG33" i="94" s="1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D33" i="94" s="1"/>
  <c r="BE33" i="94" s="1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N33" i="94" s="1"/>
  <c r="O33" i="94" s="1"/>
  <c r="K33" i="94"/>
  <c r="J33" i="94"/>
  <c r="D35" i="94"/>
  <c r="E35" i="94"/>
  <c r="F35" i="94"/>
  <c r="G35" i="94"/>
  <c r="DH33" i="94" l="1"/>
  <c r="DI33" i="94" s="1"/>
  <c r="AB33" i="94"/>
  <c r="AC33" i="94" s="1"/>
  <c r="AP33" i="94"/>
  <c r="AQ33" i="94" s="1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3" i="94" s="1"/>
  <c r="CN35" i="94"/>
  <c r="CI36" i="94"/>
  <c r="CN34" i="94"/>
  <c r="CG34" i="94"/>
  <c r="CB36" i="94"/>
  <c r="CC36" i="94"/>
  <c r="BY33" i="94"/>
  <c r="BZ33" i="94" s="1"/>
  <c r="BR33" i="94"/>
  <c r="BS33" i="94" s="1"/>
  <c r="BQ36" i="94"/>
  <c r="K36" i="94"/>
  <c r="K37" i="94" s="1"/>
  <c r="AW33" i="94"/>
  <c r="AX33" i="94" s="1"/>
  <c r="AW36" i="94"/>
  <c r="AY36" i="94"/>
  <c r="AJ35" i="94"/>
  <c r="AF36" i="94"/>
  <c r="AG36" i="94"/>
  <c r="AI33" i="94"/>
  <c r="AJ33" i="94" s="1"/>
  <c r="AH36" i="94"/>
  <c r="AK36" i="94"/>
  <c r="X36" i="94"/>
  <c r="AQ34" i="94"/>
  <c r="BR36" i="94"/>
  <c r="BS36" i="94" s="1"/>
  <c r="BB36" i="94"/>
  <c r="AT36" i="94"/>
  <c r="BC36" i="94"/>
  <c r="BE34" i="94"/>
  <c r="AA36" i="94"/>
  <c r="U33" i="94"/>
  <c r="V33" i="94" s="1"/>
  <c r="W36" i="94"/>
  <c r="V34" i="94"/>
  <c r="T36" i="94"/>
  <c r="AC35" i="94"/>
  <c r="CG35" i="94"/>
  <c r="DI35" i="94"/>
  <c r="Q36" i="94"/>
  <c r="Z36" i="94"/>
  <c r="BU36" i="94"/>
  <c r="CD36" i="94"/>
  <c r="BM36" i="94"/>
  <c r="BV36" i="94"/>
  <c r="CE36" i="94"/>
  <c r="O35" i="94"/>
  <c r="V35" i="94"/>
  <c r="AQ35" i="94"/>
  <c r="AX35" i="94"/>
  <c r="BS35" i="94"/>
  <c r="BZ35" i="94"/>
  <c r="CU35" i="94"/>
  <c r="DB35" i="94"/>
  <c r="AU36" i="94"/>
  <c r="BN36" i="94"/>
  <c r="BW36" i="94"/>
  <c r="AD36" i="94"/>
  <c r="BF36" i="94"/>
  <c r="BO36" i="94"/>
  <c r="BX36" i="94"/>
  <c r="CH36" i="94"/>
  <c r="AE36" i="94"/>
  <c r="O34" i="94"/>
  <c r="AJ34" i="94"/>
  <c r="DB34" i="94"/>
  <c r="U36" i="94"/>
  <c r="V36" i="94" s="1"/>
  <c r="BZ34" i="94"/>
  <c r="BY36" i="94"/>
  <c r="BL34" i="94"/>
  <c r="AI36" i="94"/>
  <c r="BK36" i="94"/>
  <c r="BL36" i="94" s="1"/>
  <c r="CM36" i="94"/>
  <c r="BD36" i="94"/>
  <c r="CF36" i="94"/>
  <c r="DH36" i="94"/>
  <c r="DI36" i="94" s="1"/>
  <c r="F36" i="94"/>
  <c r="H35" i="94"/>
  <c r="H34" i="94"/>
  <c r="O36" i="94" l="1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F17" i="94" l="1"/>
  <c r="E17" i="94"/>
  <c r="F42" i="94" l="1"/>
  <c r="DJ17" i="94" l="1"/>
  <c r="DJ42" i="94" s="1"/>
  <c r="DG17" i="94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L17" i="94"/>
  <c r="AK17" i="94"/>
  <c r="AK42" i="94" s="1"/>
  <c r="AH17" i="94"/>
  <c r="AG17" i="94"/>
  <c r="AF17" i="94"/>
  <c r="AE17" i="94"/>
  <c r="AD17" i="94"/>
  <c r="AD42" i="94" s="1"/>
  <c r="AA17" i="94"/>
  <c r="Z17" i="94"/>
  <c r="Y17" i="94"/>
  <c r="X17" i="94"/>
  <c r="W42" i="94"/>
  <c r="T42" i="94"/>
  <c r="S42" i="94"/>
  <c r="R42" i="94"/>
  <c r="Q42" i="94"/>
  <c r="P17" i="94"/>
  <c r="P42" i="94" s="1"/>
  <c r="M17" i="94"/>
  <c r="L17" i="94"/>
  <c r="L42" i="94" s="1"/>
  <c r="K17" i="94"/>
  <c r="K42" i="94" s="1"/>
  <c r="J17" i="94"/>
  <c r="J42" i="94" s="1"/>
  <c r="D17" i="94"/>
  <c r="C36" i="94"/>
  <c r="N17" i="94" l="1"/>
  <c r="M42" i="94"/>
  <c r="DH17" i="94"/>
  <c r="CT17" i="94"/>
  <c r="CF17" i="94"/>
  <c r="BY17" i="94"/>
  <c r="BD17" i="94"/>
  <c r="D11" i="97" s="1"/>
  <c r="AW17" i="94"/>
  <c r="AB17" i="94"/>
  <c r="D7" i="97" s="1"/>
  <c r="AP17" i="94"/>
  <c r="BR17" i="94"/>
  <c r="DA17" i="94"/>
  <c r="G17" i="94"/>
  <c r="H17" i="94" s="1"/>
  <c r="E4" i="97" s="1"/>
  <c r="AI17" i="94"/>
  <c r="D8" i="97" s="1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H19" i="95"/>
  <c r="H6" i="95"/>
  <c r="I19" i="97"/>
  <c r="DF42" i="94"/>
  <c r="DE42" i="94"/>
  <c r="DD42" i="94"/>
  <c r="CX48" i="94"/>
  <c r="I18" i="97"/>
  <c r="H18" i="97"/>
  <c r="CX42" i="94"/>
  <c r="CW42" i="94"/>
  <c r="CS48" i="94"/>
  <c r="I17" i="97"/>
  <c r="H17" i="97"/>
  <c r="CQ42" i="94"/>
  <c r="CP42" i="94"/>
  <c r="CJ48" i="94"/>
  <c r="CL48" i="94"/>
  <c r="I16" i="97"/>
  <c r="H16" i="97"/>
  <c r="CJ42" i="94"/>
  <c r="CI42" i="94"/>
  <c r="CC48" i="94"/>
  <c r="I15" i="97"/>
  <c r="H15" i="97"/>
  <c r="CC42" i="94"/>
  <c r="CB42" i="94"/>
  <c r="BX48" i="94"/>
  <c r="BV48" i="94"/>
  <c r="I14" i="97"/>
  <c r="H14" i="97"/>
  <c r="BV42" i="94"/>
  <c r="BU42" i="94"/>
  <c r="I13" i="97"/>
  <c r="H13" i="97"/>
  <c r="BO42" i="94"/>
  <c r="BN42" i="94"/>
  <c r="BH48" i="94"/>
  <c r="I12" i="97"/>
  <c r="H12" i="97"/>
  <c r="BH42" i="94"/>
  <c r="BG42" i="94"/>
  <c r="BC48" i="94"/>
  <c r="BA48" i="94"/>
  <c r="I11" i="97"/>
  <c r="H11" i="97"/>
  <c r="BA42" i="94"/>
  <c r="AZ42" i="94"/>
  <c r="AT48" i="94"/>
  <c r="I10" i="97"/>
  <c r="AU42" i="94"/>
  <c r="AT42" i="94"/>
  <c r="AS42" i="94"/>
  <c r="I9" i="97"/>
  <c r="H9" i="97"/>
  <c r="AM42" i="94"/>
  <c r="AL42" i="94"/>
  <c r="AH48" i="94"/>
  <c r="I8" i="97"/>
  <c r="H8" i="97"/>
  <c r="AF42" i="94"/>
  <c r="AE42" i="94"/>
  <c r="AA48" i="94"/>
  <c r="I7" i="97"/>
  <c r="H7" i="97"/>
  <c r="Y42" i="94"/>
  <c r="X42" i="94"/>
  <c r="I6" i="97"/>
  <c r="H6" i="97"/>
  <c r="I5" i="97"/>
  <c r="H5" i="97"/>
  <c r="I35" i="94"/>
  <c r="G36" i="94"/>
  <c r="I34" i="94"/>
  <c r="I4" i="97"/>
  <c r="H4" i="97"/>
  <c r="C19" i="97"/>
  <c r="C18" i="97"/>
  <c r="B18" i="97"/>
  <c r="C17" i="97"/>
  <c r="B17" i="97"/>
  <c r="C16" i="97"/>
  <c r="B16" i="97"/>
  <c r="C15" i="97"/>
  <c r="C14" i="97"/>
  <c r="B14" i="97"/>
  <c r="C13" i="97"/>
  <c r="B13" i="97"/>
  <c r="C12" i="97"/>
  <c r="B12" i="97"/>
  <c r="C11" i="97"/>
  <c r="B11" i="97"/>
  <c r="C10" i="97"/>
  <c r="B10" i="97"/>
  <c r="C9" i="97"/>
  <c r="C8" i="97"/>
  <c r="B8" i="97"/>
  <c r="C7" i="97"/>
  <c r="B7" i="97"/>
  <c r="C6" i="97"/>
  <c r="B6" i="97"/>
  <c r="C5" i="97"/>
  <c r="DL14" i="94"/>
  <c r="I17" i="94"/>
  <c r="I42" i="94" s="1"/>
  <c r="C4" i="97"/>
  <c r="AZ46" i="94"/>
  <c r="AZ47" i="94" s="1"/>
  <c r="BA46" i="94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BA47" i="94"/>
  <c r="BI47" i="94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5" i="95"/>
  <c r="B5" i="95"/>
  <c r="DN5" i="94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N31" i="94"/>
  <c r="DM31" i="94"/>
  <c r="DL31" i="94"/>
  <c r="DN30" i="94"/>
  <c r="DM30" i="94"/>
  <c r="DL30" i="94"/>
  <c r="DN29" i="94"/>
  <c r="DM29" i="94"/>
  <c r="DL29" i="94"/>
  <c r="DN28" i="94"/>
  <c r="DM28" i="94"/>
  <c r="DL28" i="94"/>
  <c r="DN27" i="94"/>
  <c r="DM27" i="94"/>
  <c r="DL27" i="94"/>
  <c r="DN26" i="94"/>
  <c r="DM26" i="94"/>
  <c r="DL26" i="94"/>
  <c r="DN25" i="94"/>
  <c r="DM25" i="94"/>
  <c r="DL25" i="94"/>
  <c r="DN24" i="94"/>
  <c r="DM24" i="94"/>
  <c r="DL24" i="94"/>
  <c r="DN23" i="94"/>
  <c r="DM23" i="94"/>
  <c r="DL23" i="94"/>
  <c r="DN22" i="94"/>
  <c r="DM22" i="94"/>
  <c r="DL22" i="94"/>
  <c r="DN21" i="94"/>
  <c r="DM21" i="94"/>
  <c r="DL21" i="94"/>
  <c r="DN20" i="94"/>
  <c r="DM20" i="94"/>
  <c r="DL20" i="94"/>
  <c r="DN19" i="94"/>
  <c r="DM19" i="94"/>
  <c r="DL19" i="94"/>
  <c r="DK19" i="94"/>
  <c r="DN18" i="94"/>
  <c r="DM18" i="94"/>
  <c r="DL18" i="94"/>
  <c r="DL13" i="94"/>
  <c r="DL12" i="94"/>
  <c r="DL11" i="94"/>
  <c r="DL10" i="94"/>
  <c r="DL9" i="94"/>
  <c r="DL8" i="94"/>
  <c r="DL7" i="94"/>
  <c r="DL6" i="94"/>
  <c r="DM5" i="94"/>
  <c r="DL5" i="94"/>
  <c r="I5" i="95"/>
  <c r="H20" i="95"/>
  <c r="B19" i="95"/>
  <c r="H18" i="95"/>
  <c r="B18" i="95"/>
  <c r="B17" i="95"/>
  <c r="H16" i="95"/>
  <c r="B16" i="95"/>
  <c r="H15" i="95"/>
  <c r="B15" i="95"/>
  <c r="B14" i="95"/>
  <c r="H13" i="95"/>
  <c r="B13" i="95"/>
  <c r="H12" i="95"/>
  <c r="B12" i="95"/>
  <c r="B11" i="95"/>
  <c r="H10" i="95"/>
  <c r="B10" i="95"/>
  <c r="B9" i="95"/>
  <c r="B8" i="95"/>
  <c r="B7" i="95"/>
  <c r="B6" i="95"/>
  <c r="H5" i="95"/>
  <c r="I12" i="95"/>
  <c r="C12" i="95"/>
  <c r="C11" i="95"/>
  <c r="I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I15" i="95"/>
  <c r="I20" i="95"/>
  <c r="H17" i="95"/>
  <c r="H7" i="95"/>
  <c r="I9" i="95"/>
  <c r="B20" i="95"/>
  <c r="H9" i="95"/>
  <c r="H14" i="95"/>
  <c r="I6" i="95"/>
  <c r="C10" i="95"/>
  <c r="C14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I16" i="95"/>
  <c r="I13" i="95"/>
  <c r="I18" i="95"/>
  <c r="I7" i="95"/>
  <c r="C18" i="95"/>
  <c r="C20" i="95"/>
  <c r="C9" i="95"/>
  <c r="C7" i="95"/>
  <c r="I8" i="95"/>
  <c r="C13" i="95"/>
  <c r="C15" i="95"/>
  <c r="C16" i="95"/>
  <c r="I17" i="95"/>
  <c r="I19" i="95"/>
  <c r="I11" i="95"/>
  <c r="I14" i="95"/>
  <c r="C19" i="95"/>
  <c r="C6" i="95"/>
  <c r="CS37" i="94"/>
  <c r="K18" i="95" s="1"/>
  <c r="J18" i="95"/>
  <c r="CL37" i="94"/>
  <c r="K17" i="95" s="1"/>
  <c r="J17" i="95"/>
  <c r="J10" i="95"/>
  <c r="H8" i="95"/>
  <c r="E36" i="94"/>
  <c r="J18" i="97"/>
  <c r="J16" i="97"/>
  <c r="C17" i="95"/>
  <c r="J15" i="97"/>
  <c r="J13" i="97"/>
  <c r="J12" i="97"/>
  <c r="J11" i="97"/>
  <c r="J7" i="97"/>
  <c r="G33" i="94"/>
  <c r="J4" i="97" s="1"/>
  <c r="C8" i="95"/>
  <c r="DQ41" i="94" l="1"/>
  <c r="DN41" i="94"/>
  <c r="I36" i="94"/>
  <c r="DM35" i="94"/>
  <c r="DM33" i="94"/>
  <c r="H20" i="97" s="1"/>
  <c r="DN35" i="94"/>
  <c r="I21" i="95" s="1"/>
  <c r="DN33" i="94"/>
  <c r="I20" i="97" s="1"/>
  <c r="DL34" i="94"/>
  <c r="DK34" i="94"/>
  <c r="DN34" i="94"/>
  <c r="DK35" i="94"/>
  <c r="DK33" i="94"/>
  <c r="V42" i="94"/>
  <c r="U42" i="94"/>
  <c r="DM34" i="94"/>
  <c r="DL35" i="94"/>
  <c r="C21" i="95" s="1"/>
  <c r="DL33" i="94"/>
  <c r="O17" i="94"/>
  <c r="O42" i="94" s="1"/>
  <c r="N42" i="94"/>
  <c r="D18" i="95"/>
  <c r="CQ48" i="94"/>
  <c r="D10" i="95"/>
  <c r="AM48" i="94"/>
  <c r="AO37" i="94"/>
  <c r="K10" i="95" s="1"/>
  <c r="AO48" i="94"/>
  <c r="BQ37" i="94"/>
  <c r="K14" i="95" s="1"/>
  <c r="BQ48" i="94"/>
  <c r="E6" i="95"/>
  <c r="K48" i="94"/>
  <c r="DG42" i="94"/>
  <c r="DE48" i="94"/>
  <c r="DI17" i="94"/>
  <c r="E19" i="97" s="1"/>
  <c r="CY42" i="94"/>
  <c r="CZ42" i="94"/>
  <c r="DB17" i="94"/>
  <c r="DA42" i="94"/>
  <c r="CS42" i="94"/>
  <c r="CR42" i="94"/>
  <c r="CU17" i="94"/>
  <c r="E17" i="97" s="1"/>
  <c r="CK42" i="94"/>
  <c r="CL42" i="94"/>
  <c r="CN17" i="94"/>
  <c r="E16" i="97" s="1"/>
  <c r="CM42" i="94"/>
  <c r="DO29" i="94"/>
  <c r="DP29" i="94" s="1"/>
  <c r="DQ29" i="94" s="1"/>
  <c r="DO30" i="94"/>
  <c r="DP30" i="94" s="1"/>
  <c r="DQ30" i="94" s="1"/>
  <c r="CE42" i="94"/>
  <c r="CD42" i="94"/>
  <c r="CG17" i="94"/>
  <c r="E15" i="97" s="1"/>
  <c r="CF42" i="94"/>
  <c r="BW42" i="94"/>
  <c r="DO26" i="94"/>
  <c r="DP26" i="94" s="1"/>
  <c r="DQ26" i="94" s="1"/>
  <c r="BX42" i="94"/>
  <c r="BZ17" i="94"/>
  <c r="BQ42" i="94"/>
  <c r="BP42" i="94"/>
  <c r="BS17" i="94"/>
  <c r="BR42" i="94"/>
  <c r="BJ42" i="94"/>
  <c r="BI42" i="94"/>
  <c r="BL17" i="94"/>
  <c r="E12" i="97" s="1"/>
  <c r="BK42" i="94"/>
  <c r="BB42" i="94"/>
  <c r="BC42" i="94"/>
  <c r="BE17" i="94"/>
  <c r="E11" i="97" s="1"/>
  <c r="BD42" i="94"/>
  <c r="AV42" i="94"/>
  <c r="AX17" i="94"/>
  <c r="AO42" i="94"/>
  <c r="AN42" i="94"/>
  <c r="AQ17" i="94"/>
  <c r="AH42" i="94"/>
  <c r="AG42" i="94"/>
  <c r="AJ17" i="94"/>
  <c r="E8" i="97" s="1"/>
  <c r="Z42" i="94"/>
  <c r="AA42" i="94"/>
  <c r="AC17" i="94"/>
  <c r="E7" i="97" s="1"/>
  <c r="AB42" i="94"/>
  <c r="DM17" i="94"/>
  <c r="B20" i="97" s="1"/>
  <c r="DK17" i="94"/>
  <c r="DL17" i="94"/>
  <c r="G42" i="94"/>
  <c r="DO6" i="94"/>
  <c r="DP6" i="94" s="1"/>
  <c r="DQ6" i="94" s="1"/>
  <c r="CE48" i="94"/>
  <c r="DO5" i="94"/>
  <c r="DL41" i="94"/>
  <c r="BO48" i="94"/>
  <c r="DO20" i="94"/>
  <c r="DP20" i="94" s="1"/>
  <c r="DQ20" i="94" s="1"/>
  <c r="DO28" i="94"/>
  <c r="DP28" i="94" s="1"/>
  <c r="DQ28" i="94" s="1"/>
  <c r="BJ48" i="94"/>
  <c r="AM37" i="94"/>
  <c r="E10" i="95" s="1"/>
  <c r="AW42" i="94"/>
  <c r="K11" i="97"/>
  <c r="D36" i="94"/>
  <c r="CQ37" i="94"/>
  <c r="E18" i="95" s="1"/>
  <c r="D7" i="95"/>
  <c r="R37" i="94"/>
  <c r="D16" i="95"/>
  <c r="CC37" i="94"/>
  <c r="E16" i="95" s="1"/>
  <c r="DH42" i="94"/>
  <c r="K18" i="97"/>
  <c r="CT42" i="94"/>
  <c r="K16" i="97"/>
  <c r="J16" i="95"/>
  <c r="CE37" i="94"/>
  <c r="K16" i="95" s="1"/>
  <c r="D15" i="95"/>
  <c r="BV37" i="94"/>
  <c r="E15" i="95" s="1"/>
  <c r="BX37" i="94"/>
  <c r="K15" i="95" s="1"/>
  <c r="J15" i="95"/>
  <c r="DO22" i="94"/>
  <c r="DP22" i="94" s="1"/>
  <c r="DQ22" i="94" s="1"/>
  <c r="J14" i="97"/>
  <c r="DO27" i="94"/>
  <c r="DP27" i="94" s="1"/>
  <c r="DQ27" i="94" s="1"/>
  <c r="DO31" i="94"/>
  <c r="DP31" i="94" s="1"/>
  <c r="DQ31" i="94" s="1"/>
  <c r="J14" i="95"/>
  <c r="DO9" i="94"/>
  <c r="DP9" i="94" s="1"/>
  <c r="DQ9" i="94" s="1"/>
  <c r="DP41" i="94"/>
  <c r="DM41" i="94"/>
  <c r="D13" i="95"/>
  <c r="BH37" i="94"/>
  <c r="E13" i="95" s="1"/>
  <c r="DL46" i="94"/>
  <c r="DL47" i="94" s="1"/>
  <c r="DO21" i="94"/>
  <c r="DP21" i="94" s="1"/>
  <c r="DQ21" i="94" s="1"/>
  <c r="DO25" i="94"/>
  <c r="DP25" i="94" s="1"/>
  <c r="DQ25" i="94" s="1"/>
  <c r="DO7" i="94"/>
  <c r="DP7" i="94" s="1"/>
  <c r="DQ7" i="94" s="1"/>
  <c r="DO11" i="94"/>
  <c r="DP11" i="94" s="1"/>
  <c r="DQ11" i="94" s="1"/>
  <c r="D12" i="95"/>
  <c r="BA37" i="94"/>
  <c r="E12" i="95" s="1"/>
  <c r="DO24" i="94"/>
  <c r="DP24" i="94" s="1"/>
  <c r="DQ24" i="94" s="1"/>
  <c r="DK43" i="94"/>
  <c r="H11" i="95"/>
  <c r="H23" i="95" s="1"/>
  <c r="DO13" i="94"/>
  <c r="DP13" i="94" s="1"/>
  <c r="DQ13" i="94" s="1"/>
  <c r="DK41" i="94"/>
  <c r="DO41" i="94"/>
  <c r="D9" i="97"/>
  <c r="J9" i="95"/>
  <c r="AH37" i="94"/>
  <c r="K9" i="95" s="1"/>
  <c r="DN46" i="94"/>
  <c r="DN47" i="94" s="1"/>
  <c r="J8" i="97"/>
  <c r="B23" i="95"/>
  <c r="AA37" i="94"/>
  <c r="K8" i="95" s="1"/>
  <c r="J8" i="95"/>
  <c r="K7" i="97"/>
  <c r="DK46" i="94"/>
  <c r="DK47" i="94" s="1"/>
  <c r="I23" i="95"/>
  <c r="C23" i="95"/>
  <c r="DO23" i="94"/>
  <c r="DP23" i="94" s="1"/>
  <c r="DQ23" i="94" s="1"/>
  <c r="DM43" i="94"/>
  <c r="DO10" i="94"/>
  <c r="DP10" i="94" s="1"/>
  <c r="DQ10" i="94" s="1"/>
  <c r="DO8" i="94"/>
  <c r="DP8" i="94" s="1"/>
  <c r="DQ8" i="94" s="1"/>
  <c r="DN43" i="94"/>
  <c r="D6" i="95"/>
  <c r="DO19" i="94"/>
  <c r="DP19" i="94" s="1"/>
  <c r="DQ19" i="94" s="1"/>
  <c r="DM46" i="94"/>
  <c r="DM47" i="94" s="1"/>
  <c r="DO18" i="94"/>
  <c r="DL43" i="94"/>
  <c r="H33" i="94"/>
  <c r="K4" i="97" s="1"/>
  <c r="H36" i="94"/>
  <c r="DO14" i="94"/>
  <c r="DP14" i="94" s="1"/>
  <c r="DQ14" i="94" s="1"/>
  <c r="DO12" i="94"/>
  <c r="DP12" i="94" s="1"/>
  <c r="DQ12" i="94" s="1"/>
  <c r="BC37" i="94"/>
  <c r="K12" i="95" s="1"/>
  <c r="J12" i="95"/>
  <c r="D19" i="95"/>
  <c r="CX37" i="94"/>
  <c r="E19" i="95" s="1"/>
  <c r="J19" i="97"/>
  <c r="K19" i="97"/>
  <c r="J7" i="95"/>
  <c r="T37" i="94"/>
  <c r="J10" i="97"/>
  <c r="K10" i="97"/>
  <c r="D11" i="95"/>
  <c r="AT37" i="94"/>
  <c r="E11" i="95" s="1"/>
  <c r="D14" i="95"/>
  <c r="BO37" i="94"/>
  <c r="E14" i="95" s="1"/>
  <c r="D20" i="95"/>
  <c r="DE37" i="94"/>
  <c r="E20" i="95" s="1"/>
  <c r="J13" i="95"/>
  <c r="BJ37" i="94"/>
  <c r="K13" i="95" s="1"/>
  <c r="D17" i="95"/>
  <c r="CJ37" i="94"/>
  <c r="E17" i="95" s="1"/>
  <c r="J20" i="95"/>
  <c r="AP42" i="94"/>
  <c r="H10" i="97"/>
  <c r="H19" i="97"/>
  <c r="K12" i="97"/>
  <c r="K13" i="97"/>
  <c r="K15" i="97"/>
  <c r="K14" i="97"/>
  <c r="D5" i="97"/>
  <c r="D19" i="97"/>
  <c r="D15" i="97"/>
  <c r="B4" i="97"/>
  <c r="B5" i="97"/>
  <c r="B9" i="97"/>
  <c r="B15" i="97"/>
  <c r="B19" i="97"/>
  <c r="DN17" i="94"/>
  <c r="D4" i="97"/>
  <c r="D12" i="97"/>
  <c r="D16" i="97"/>
  <c r="D17" i="97"/>
  <c r="DN36" i="94" l="1"/>
  <c r="DP18" i="94"/>
  <c r="DQ18" i="94" s="1"/>
  <c r="DO35" i="94"/>
  <c r="DP35" i="94" s="1"/>
  <c r="DM36" i="94"/>
  <c r="DO33" i="94"/>
  <c r="DP33" i="94" s="1"/>
  <c r="K20" i="97" s="1"/>
  <c r="DP5" i="94"/>
  <c r="DO34" i="94"/>
  <c r="E5" i="97"/>
  <c r="DL36" i="94"/>
  <c r="DK42" i="94"/>
  <c r="DK36" i="94"/>
  <c r="AF37" i="94"/>
  <c r="E9" i="95" s="1"/>
  <c r="AF48" i="94"/>
  <c r="DG37" i="94"/>
  <c r="K20" i="95" s="1"/>
  <c r="DG48" i="94"/>
  <c r="M37" i="94"/>
  <c r="K6" i="95" s="1"/>
  <c r="M48" i="94"/>
  <c r="J19" i="95"/>
  <c r="CZ48" i="94"/>
  <c r="E7" i="95"/>
  <c r="R48" i="94"/>
  <c r="K7" i="95"/>
  <c r="T48" i="94"/>
  <c r="AV37" i="94"/>
  <c r="K11" i="95" s="1"/>
  <c r="AV48" i="94"/>
  <c r="D8" i="95"/>
  <c r="Y48" i="94"/>
  <c r="D5" i="95"/>
  <c r="D49" i="94"/>
  <c r="D37" i="94"/>
  <c r="E5" i="95" s="1"/>
  <c r="J5" i="95"/>
  <c r="F49" i="94"/>
  <c r="DI42" i="94"/>
  <c r="DB42" i="94"/>
  <c r="CN42" i="94"/>
  <c r="CG42" i="94"/>
  <c r="BY42" i="94"/>
  <c r="BZ42" i="94"/>
  <c r="BS42" i="94"/>
  <c r="BL42" i="94"/>
  <c r="BE42" i="94"/>
  <c r="AX42" i="94"/>
  <c r="AI42" i="94"/>
  <c r="K8" i="97"/>
  <c r="AC42" i="94"/>
  <c r="DM42" i="94"/>
  <c r="DL42" i="94"/>
  <c r="DO17" i="94"/>
  <c r="DN42" i="94"/>
  <c r="H42" i="94"/>
  <c r="E9" i="97"/>
  <c r="D9" i="95"/>
  <c r="J6" i="95"/>
  <c r="CZ37" i="94"/>
  <c r="K19" i="95" s="1"/>
  <c r="J11" i="95"/>
  <c r="J17" i="97"/>
  <c r="K17" i="97"/>
  <c r="DO46" i="94"/>
  <c r="DO47" i="94" s="1"/>
  <c r="DO43" i="94"/>
  <c r="F37" i="94"/>
  <c r="K5" i="95" s="1"/>
  <c r="Y37" i="94"/>
  <c r="E8" i="95" s="1"/>
  <c r="K9" i="97"/>
  <c r="J9" i="97"/>
  <c r="J5" i="97"/>
  <c r="K5" i="97"/>
  <c r="K6" i="97"/>
  <c r="J6" i="97"/>
  <c r="D10" i="97"/>
  <c r="E10" i="97"/>
  <c r="E13" i="97"/>
  <c r="D13" i="97"/>
  <c r="D6" i="97"/>
  <c r="E6" i="97"/>
  <c r="D18" i="97"/>
  <c r="E18" i="97"/>
  <c r="B21" i="95"/>
  <c r="D14" i="97"/>
  <c r="E14" i="97"/>
  <c r="DP46" i="94" l="1"/>
  <c r="DP47" i="94" s="1"/>
  <c r="DQ35" i="94"/>
  <c r="DQ46" i="94"/>
  <c r="DQ47" i="94" s="1"/>
  <c r="DP43" i="94"/>
  <c r="DQ5" i="94"/>
  <c r="DP34" i="94"/>
  <c r="DO36" i="94"/>
  <c r="DP36" i="94" s="1"/>
  <c r="D23" i="95"/>
  <c r="CU42" i="94"/>
  <c r="AQ42" i="94"/>
  <c r="AJ42" i="94"/>
  <c r="DP17" i="94"/>
  <c r="DP42" i="94" s="1"/>
  <c r="DO42" i="94"/>
  <c r="J23" i="95"/>
  <c r="J20" i="97"/>
  <c r="C20" i="97"/>
  <c r="DQ15" i="94"/>
  <c r="DL37" i="94"/>
  <c r="E21" i="95" s="1"/>
  <c r="D21" i="95"/>
  <c r="H21" i="95"/>
  <c r="DQ34" i="94" l="1"/>
  <c r="DQ36" i="94" s="1"/>
  <c r="DQ17" i="94"/>
  <c r="DQ42" i="94" s="1"/>
  <c r="J21" i="95"/>
  <c r="DN37" i="94"/>
  <c r="K21" i="95" s="1"/>
  <c r="D20" i="97"/>
  <c r="E20" i="97"/>
</calcChain>
</file>

<file path=xl/sharedStrings.xml><?xml version="1.0" encoding="utf-8"?>
<sst xmlns="http://schemas.openxmlformats.org/spreadsheetml/2006/main" count="17814" uniqueCount="2932">
  <si>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</si>
  <si>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</si>
  <si>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</si>
  <si>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</si>
  <si>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</si>
  <si>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</si>
  <si>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</si>
  <si>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</si>
  <si>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</si>
  <si>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</si>
  <si>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</si>
  <si>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</si>
  <si>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</si>
  <si>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</si>
  <si>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</si>
  <si>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</si>
  <si>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</si>
  <si>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</si>
  <si>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</si>
  <si>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</si>
  <si>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</si>
  <si>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</si>
  <si>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</si>
  <si>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</si>
  <si>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</si>
  <si>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</si>
  <si>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</si>
  <si>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</si>
  <si>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</si>
  <si>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</si>
  <si>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</si>
  <si>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</si>
  <si>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</si>
  <si>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</si>
  <si>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</si>
  <si>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</si>
  <si>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</si>
  <si>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</si>
  <si>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</si>
  <si>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</si>
  <si>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</si>
  <si>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</si>
  <si>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</si>
  <si>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</si>
  <si>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</si>
  <si>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</si>
  <si>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</si>
  <si>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</si>
  <si>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</si>
  <si>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</si>
  <si>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</si>
  <si>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</si>
  <si>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</si>
  <si>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</si>
  <si>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</si>
  <si>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</si>
  <si>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</si>
  <si>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</si>
  <si>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</si>
  <si>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</si>
  <si>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</si>
  <si>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</si>
  <si>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</si>
  <si>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</si>
  <si>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</si>
  <si>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</si>
  <si>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</si>
  <si>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</si>
  <si>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</si>
  <si>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</si>
  <si>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</si>
  <si>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</si>
  <si>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</si>
  <si>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</si>
  <si>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</si>
  <si>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</si>
  <si>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</si>
  <si>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</si>
  <si>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</si>
  <si>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</si>
  <si>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</si>
  <si>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</si>
  <si>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</si>
  <si>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</si>
  <si>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</si>
  <si>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</si>
  <si>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</si>
  <si>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</si>
  <si>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</si>
  <si>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</si>
  <si>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</si>
  <si>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</si>
  <si>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</si>
  <si>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</si>
  <si>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</si>
  <si>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</si>
  <si>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</si>
  <si>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</si>
  <si>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</si>
  <si>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</si>
  <si>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</si>
  <si>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</si>
  <si>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</si>
  <si>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</si>
  <si>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</si>
  <si>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</si>
  <si>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</si>
  <si>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</si>
  <si>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</si>
  <si>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</si>
  <si>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</si>
  <si>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</si>
  <si>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</si>
  <si>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</si>
  <si>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</si>
  <si>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</si>
  <si>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</si>
  <si>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</si>
  <si>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</si>
  <si>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</si>
  <si>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</si>
  <si>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</si>
  <si>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</si>
  <si>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</si>
  <si>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</si>
  <si>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</si>
  <si>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</si>
  <si>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</si>
  <si>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</si>
  <si>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</si>
  <si>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</si>
  <si>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</si>
  <si>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</si>
  <si>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</si>
  <si>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</si>
  <si>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</si>
  <si>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</si>
  <si>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</si>
  <si>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</si>
  <si>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</si>
  <si>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</si>
  <si>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</si>
  <si>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</si>
  <si>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</si>
  <si>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</si>
  <si>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</si>
  <si>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</si>
  <si>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</si>
  <si>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</si>
  <si>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</si>
  <si>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</si>
  <si>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</si>
  <si>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</si>
  <si>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</si>
  <si>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</si>
  <si>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</si>
  <si>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</si>
  <si>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</si>
  <si>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</si>
  <si>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</si>
  <si>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</si>
  <si>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</si>
  <si>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</si>
  <si>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</si>
  <si>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</si>
  <si>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</si>
  <si>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</si>
  <si>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</si>
  <si>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</si>
  <si>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</si>
  <si>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</si>
  <si>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</si>
  <si>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</si>
  <si>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</si>
  <si>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</si>
  <si>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</si>
  <si>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</si>
  <si>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</si>
  <si>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</si>
  <si>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</si>
  <si>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</si>
  <si>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</si>
  <si>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</si>
  <si>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</si>
  <si>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</si>
  <si>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</si>
  <si>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</si>
  <si>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</si>
  <si>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</si>
  <si>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</si>
  <si>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</si>
  <si>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</si>
  <si>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</si>
  <si>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</si>
  <si>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</si>
  <si>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</si>
  <si>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</si>
  <si>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</si>
  <si>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</si>
  <si>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</si>
  <si>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</si>
  <si>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</si>
  <si>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</si>
  <si>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</si>
  <si>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</si>
  <si>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</si>
  <si>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</si>
  <si>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</si>
  <si>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</si>
  <si>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</si>
  <si>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</si>
  <si>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</si>
  <si>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</si>
  <si>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</si>
  <si>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</si>
  <si>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</si>
  <si>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</si>
  <si>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</si>
  <si>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</si>
  <si>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</si>
  <si>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</si>
  <si>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</si>
  <si>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</si>
  <si>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</si>
  <si>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</si>
  <si>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</si>
  <si>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</si>
  <si>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</si>
  <si>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</si>
  <si>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</si>
  <si>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</si>
  <si>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</si>
  <si>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</si>
  <si>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</si>
  <si>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</si>
  <si>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</si>
  <si>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</si>
  <si>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</si>
  <si>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</si>
  <si>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</si>
  <si>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</si>
  <si>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</si>
  <si>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</si>
  <si>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</si>
  <si>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</si>
  <si>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</si>
  <si>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</si>
  <si>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</si>
  <si>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</si>
  <si>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</si>
  <si>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</si>
  <si>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</si>
  <si>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</si>
  <si>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</si>
  <si>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</si>
  <si>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</si>
  <si>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</si>
  <si>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</si>
  <si>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</si>
  <si>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</si>
  <si>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</si>
  <si>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</si>
  <si>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</si>
  <si>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</si>
  <si>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</si>
  <si>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</si>
  <si>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</si>
  <si>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</si>
  <si>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</si>
  <si>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</si>
  <si>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</si>
  <si>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</si>
  <si>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</si>
  <si>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</si>
  <si>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</si>
  <si>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</si>
  <si>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</si>
  <si>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</si>
  <si>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</si>
  <si>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</si>
  <si>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</si>
  <si>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</si>
  <si>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</si>
  <si>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</si>
  <si>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</si>
  <si>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</si>
  <si>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</si>
  <si>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</si>
  <si>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</si>
  <si>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</si>
  <si>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</si>
  <si>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</si>
  <si>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</si>
  <si>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</si>
  <si>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</si>
  <si>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</si>
  <si>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</si>
  <si>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</si>
  <si>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</si>
  <si>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</si>
  <si>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</si>
  <si>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</si>
  <si>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</si>
  <si>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</si>
  <si>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</si>
  <si>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</si>
  <si>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</si>
  <si>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</si>
  <si>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</si>
  <si>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</si>
  <si>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</si>
  <si>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</si>
  <si>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</si>
  <si>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</si>
  <si>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</si>
  <si>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</si>
  <si>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</si>
  <si>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</si>
  <si>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</si>
  <si>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</si>
  <si>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</si>
  <si>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</si>
  <si>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</si>
  <si>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</si>
  <si>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</si>
  <si>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</si>
  <si>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</si>
  <si>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</si>
  <si>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</si>
  <si>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</si>
  <si>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</si>
  <si>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</si>
  <si>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</si>
  <si>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</si>
  <si>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</si>
  <si>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</si>
  <si>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</si>
  <si>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</si>
  <si>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</si>
  <si>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</si>
  <si>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</si>
  <si>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</si>
  <si>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</si>
  <si>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</si>
  <si>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</si>
  <si>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</si>
  <si>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</si>
  <si>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</si>
  <si>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</si>
  <si>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</si>
  <si>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</si>
  <si>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</si>
  <si>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</si>
  <si>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</si>
  <si>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</si>
  <si>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</si>
  <si>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</si>
  <si>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</si>
  <si>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</si>
  <si>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</si>
  <si>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</si>
  <si>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</si>
  <si>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</si>
  <si>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</si>
  <si>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</si>
  <si>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</si>
  <si>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</si>
  <si>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</si>
  <si>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</si>
  <si>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</si>
  <si>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</si>
  <si>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</si>
  <si>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</si>
  <si>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</si>
  <si>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</si>
  <si>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</si>
  <si>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</si>
  <si>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</si>
  <si>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</si>
  <si>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</si>
  <si>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</si>
  <si>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</si>
  <si>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</si>
  <si>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</si>
  <si>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</si>
  <si>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</si>
  <si>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</si>
  <si>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</si>
  <si>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</si>
  <si>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</si>
  <si>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</si>
  <si>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</si>
  <si>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</si>
  <si>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</si>
  <si>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</si>
  <si>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</si>
  <si>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</si>
  <si>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</si>
  <si>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</si>
  <si>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</si>
  <si>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</si>
  <si>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</si>
  <si>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</si>
  <si>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</si>
  <si>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</si>
  <si>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</si>
  <si>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</si>
  <si>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</si>
  <si>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</si>
  <si>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</si>
  <si>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</si>
  <si>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</si>
  <si>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</si>
  <si>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</si>
  <si>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</si>
  <si>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</si>
  <si>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</si>
  <si>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</si>
  <si>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</si>
  <si>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</si>
  <si>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</si>
  <si>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</si>
  <si>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</si>
  <si>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</si>
  <si>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</si>
  <si>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</si>
  <si>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</si>
  <si>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</si>
  <si>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</si>
  <si>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</si>
  <si>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</si>
  <si>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</si>
  <si>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</si>
  <si>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</si>
  <si>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</si>
  <si>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</si>
  <si>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</si>
  <si>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</si>
  <si>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</si>
  <si>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</si>
  <si>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</si>
  <si>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</si>
  <si>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</si>
  <si>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</si>
  <si>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</si>
  <si>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</si>
  <si>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</si>
  <si>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</si>
  <si>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</si>
  <si>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</si>
  <si>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</si>
  <si>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</si>
  <si>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</si>
  <si>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</si>
  <si>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</si>
  <si>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</si>
  <si>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</si>
  <si>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</si>
  <si>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</si>
  <si>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</si>
  <si>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</si>
  <si>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</si>
  <si>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</si>
  <si>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</si>
  <si>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</si>
  <si>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</si>
  <si>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</si>
  <si>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</si>
  <si>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</si>
  <si>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</si>
  <si>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</si>
  <si>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</si>
  <si>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</si>
  <si>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</si>
  <si>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</si>
  <si>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</si>
  <si>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</si>
  <si>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</si>
  <si>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</si>
  <si>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</si>
  <si>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</si>
  <si>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</si>
  <si>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</si>
  <si>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</si>
  <si>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</si>
  <si>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</si>
  <si>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</si>
  <si>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</si>
  <si>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</si>
  <si>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</si>
  <si>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</si>
  <si>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</si>
  <si>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</si>
  <si>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</si>
  <si>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</si>
  <si>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</si>
  <si>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</si>
  <si>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</si>
  <si>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</si>
  <si>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</si>
  <si>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</si>
  <si>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</si>
  <si>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</si>
  <si>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</si>
  <si>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</si>
  <si>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</si>
  <si>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</si>
  <si>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</si>
  <si>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</si>
  <si>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</si>
  <si>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</si>
  <si>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</si>
  <si>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</si>
  <si>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</si>
  <si>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</si>
  <si>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</si>
  <si>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</si>
  <si>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</si>
  <si>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</si>
  <si>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</si>
  <si>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</si>
  <si>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</si>
  <si>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</si>
  <si>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</si>
  <si>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</si>
  <si>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</si>
  <si>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</si>
  <si>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</si>
  <si>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</si>
  <si>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</si>
  <si>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</si>
  <si>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</si>
  <si>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</si>
  <si>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</si>
  <si>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</si>
  <si>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</si>
  <si>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</si>
  <si>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</si>
  <si>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</si>
  <si>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</si>
  <si>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</si>
  <si>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</si>
  <si>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</si>
  <si>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</si>
  <si>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</si>
  <si>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</si>
  <si>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</si>
  <si>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</si>
  <si>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</si>
  <si>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</si>
  <si>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</si>
  <si>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</si>
  <si>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</si>
  <si>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</si>
  <si>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</si>
  <si>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</si>
  <si>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</si>
  <si>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</si>
  <si>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</si>
  <si>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</si>
  <si>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</si>
  <si>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</si>
  <si>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</si>
  <si>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</si>
  <si>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</si>
  <si>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</si>
  <si>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</si>
  <si>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</si>
  <si>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</si>
  <si>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</si>
  <si>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</si>
  <si>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</si>
  <si>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</si>
  <si>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</si>
  <si>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</si>
  <si>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</si>
  <si>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</si>
  <si>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</si>
  <si>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</si>
  <si>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</si>
  <si>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</si>
  <si>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</si>
  <si>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</si>
  <si>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</si>
  <si>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</si>
  <si>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</si>
  <si>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</si>
  <si>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</si>
  <si>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</si>
  <si>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</si>
  <si>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</si>
  <si>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</si>
  <si>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</si>
  <si>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</si>
  <si>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</si>
  <si>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</si>
  <si>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</si>
  <si>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</si>
  <si>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</si>
  <si>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</si>
  <si>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</si>
  <si>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</si>
  <si>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</si>
  <si>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</si>
  <si>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</si>
  <si>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</si>
  <si>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</si>
  <si>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</si>
  <si>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</si>
  <si>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</si>
  <si>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</si>
  <si>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</si>
  <si>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</si>
  <si>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</si>
  <si>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</si>
  <si>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</si>
  <si>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</si>
  <si>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</si>
  <si>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</si>
  <si>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</si>
  <si>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</si>
  <si>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</si>
  <si>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</si>
  <si>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</si>
  <si>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</si>
  <si>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</si>
  <si>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</si>
  <si>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</si>
  <si>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</si>
  <si>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</si>
  <si>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</si>
  <si>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</si>
  <si>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</si>
  <si>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</si>
  <si>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</si>
  <si>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</si>
  <si>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</si>
  <si>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</si>
  <si>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</si>
  <si>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</si>
  <si>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</si>
  <si>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</si>
  <si>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</si>
  <si>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</si>
  <si>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</si>
  <si>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</si>
  <si>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</si>
  <si>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</si>
  <si>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</si>
  <si>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</si>
  <si>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</si>
  <si>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</si>
  <si>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</si>
  <si>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</si>
  <si>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</si>
  <si>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</si>
  <si>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</si>
  <si>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</si>
  <si>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</si>
  <si>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</si>
  <si>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</si>
  <si>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</si>
  <si>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</si>
  <si>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</si>
  <si>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</si>
  <si>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</si>
  <si>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</si>
  <si>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</si>
  <si>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</si>
  <si>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</si>
  <si>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</si>
  <si>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</si>
  <si>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</si>
  <si>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</si>
  <si>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</si>
  <si>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</si>
  <si>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</si>
  <si>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</si>
  <si>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</si>
  <si>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</si>
  <si>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</si>
  <si>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</si>
  <si>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</si>
  <si>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</si>
  <si>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</si>
  <si>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</si>
  <si>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</si>
  <si>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</si>
  <si>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</si>
  <si>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</si>
  <si>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</si>
  <si>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</si>
  <si>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</si>
  <si>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</si>
  <si>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</si>
  <si>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</si>
  <si>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</si>
  <si>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</si>
  <si>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</si>
  <si>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</si>
  <si>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</si>
  <si>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</si>
  <si>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</si>
  <si>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</si>
  <si>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</si>
  <si>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</si>
  <si>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</si>
  <si>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</si>
  <si>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</si>
  <si>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</si>
  <si>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</si>
  <si>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</si>
  <si>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</si>
  <si>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</si>
  <si>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</si>
  <si>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</si>
  <si>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</si>
  <si>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</si>
  <si>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</si>
  <si>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</si>
  <si>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</si>
  <si>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</si>
  <si>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</si>
  <si>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</si>
  <si>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</si>
  <si>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</si>
  <si>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</si>
  <si>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</si>
  <si>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</si>
  <si>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</si>
  <si>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</si>
  <si>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</si>
  <si>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</si>
  <si>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</si>
  <si>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</si>
  <si>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</si>
  <si>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</si>
  <si>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</si>
  <si>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</si>
  <si>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</si>
  <si>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</si>
  <si>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</si>
  <si>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</si>
  <si>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</si>
  <si>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</si>
  <si>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</si>
  <si>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</si>
  <si>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</si>
  <si>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</si>
  <si>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</si>
  <si>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</si>
  <si>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</si>
  <si>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</si>
  <si>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</si>
  <si>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</si>
  <si>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</si>
  <si>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</si>
  <si>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</si>
  <si>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</si>
  <si>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</si>
  <si>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</si>
  <si>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</si>
  <si>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</si>
  <si>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</si>
  <si>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</si>
  <si>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</si>
  <si>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</si>
  <si>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</si>
  <si>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</si>
  <si>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</si>
  <si>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</si>
  <si>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</si>
  <si>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</si>
  <si>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</si>
  <si>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</si>
  <si>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</si>
  <si>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</si>
  <si>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</si>
  <si>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</si>
  <si>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</si>
  <si>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</si>
  <si>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</si>
  <si>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</si>
  <si>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</si>
  <si>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</si>
  <si>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</si>
  <si>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</si>
  <si>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</si>
  <si>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</si>
  <si>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</si>
  <si>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</si>
  <si>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</si>
  <si>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</si>
  <si>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</si>
  <si>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</si>
  <si>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</si>
  <si>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</si>
  <si>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</si>
  <si>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</si>
  <si>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</si>
  <si>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</si>
  <si>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</si>
  <si>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</si>
  <si>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</si>
  <si>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</si>
  <si>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</si>
  <si>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</si>
  <si>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</si>
  <si>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</si>
  <si>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</si>
  <si>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</si>
  <si>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</si>
  <si>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</si>
  <si>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</si>
  <si>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</si>
  <si>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</si>
  <si>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</si>
  <si>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</si>
  <si>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</si>
  <si>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</si>
  <si>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</si>
  <si>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</si>
  <si>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</si>
  <si>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</si>
  <si>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</si>
  <si>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</si>
  <si>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</si>
  <si>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</si>
  <si>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</si>
  <si>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</si>
  <si>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</si>
  <si>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</si>
  <si>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</si>
  <si>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</si>
  <si>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</si>
  <si>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</si>
  <si>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</si>
  <si>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</si>
  <si>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</si>
  <si>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</si>
  <si>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</si>
  <si>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</si>
  <si>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</si>
  <si>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</si>
  <si>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</si>
  <si>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</si>
  <si>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</si>
  <si>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</si>
  <si>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</si>
  <si>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</si>
  <si>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</si>
  <si>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</si>
  <si>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</si>
  <si>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</si>
  <si>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</si>
  <si>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</si>
  <si>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</si>
  <si>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</si>
  <si>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</si>
  <si>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</si>
  <si>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</si>
  <si>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</si>
  <si>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</si>
  <si>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</si>
  <si>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</si>
  <si>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</si>
  <si>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</si>
  <si>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</si>
  <si>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</si>
  <si>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</si>
  <si>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</si>
  <si>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</si>
  <si>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</si>
  <si>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</si>
  <si>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</si>
  <si>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</si>
  <si>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</si>
  <si>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</si>
  <si>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</si>
  <si>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</si>
  <si>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</si>
  <si>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</si>
  <si>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</si>
  <si>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</si>
  <si>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</si>
  <si>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</si>
  <si>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</si>
  <si>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</si>
  <si>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</si>
  <si>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</si>
  <si>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</si>
  <si>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</si>
  <si>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</si>
  <si>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</si>
  <si>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</si>
  <si>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</si>
  <si>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</si>
  <si>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</si>
  <si>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</si>
  <si>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</si>
  <si>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</si>
  <si>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</si>
  <si>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</si>
  <si>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</si>
  <si>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</si>
  <si>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</si>
  <si>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</si>
  <si>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</si>
  <si>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</si>
  <si>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</si>
  <si>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</si>
  <si>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</si>
  <si>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</si>
  <si>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</si>
  <si>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</si>
  <si>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</si>
  <si>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</si>
  <si>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</si>
  <si>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</si>
  <si>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</si>
  <si>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</si>
  <si>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</si>
  <si>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</si>
  <si>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</si>
  <si>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</si>
  <si>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</si>
  <si>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</si>
  <si>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</si>
  <si>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</si>
  <si>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</si>
  <si>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</si>
  <si>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</si>
  <si>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</si>
  <si>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</si>
  <si>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</si>
  <si>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</si>
  <si>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</si>
  <si>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</si>
  <si>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</si>
  <si>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</si>
  <si>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</si>
  <si>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</si>
  <si>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</si>
  <si>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</si>
  <si>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</si>
  <si>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</si>
  <si>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</si>
  <si>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</si>
  <si>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</si>
  <si>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</si>
  <si>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</si>
  <si>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</si>
  <si>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</si>
  <si>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</si>
  <si>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</si>
  <si>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</si>
  <si>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</si>
  <si>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</si>
  <si>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</si>
  <si>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</si>
  <si>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</si>
  <si>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</si>
  <si>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</si>
  <si>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</si>
  <si>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</si>
  <si>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</si>
  <si>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</si>
  <si>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</si>
  <si>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</si>
  <si>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</si>
  <si>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</si>
  <si>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</si>
  <si>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</si>
  <si>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</si>
  <si>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</si>
  <si>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</si>
  <si>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</si>
  <si>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</si>
  <si>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</si>
  <si>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</si>
  <si>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</si>
  <si>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</si>
  <si>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</si>
  <si>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</si>
  <si>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</si>
  <si>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</si>
  <si>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</si>
  <si>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</si>
  <si>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</si>
  <si>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</si>
  <si>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</si>
  <si>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</si>
  <si>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</si>
  <si>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</si>
  <si>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</si>
  <si>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</si>
  <si>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</si>
  <si>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</si>
  <si>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</si>
  <si>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</si>
  <si>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</si>
  <si>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</si>
  <si>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</si>
  <si>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</si>
  <si>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</si>
  <si>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</si>
  <si>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</si>
  <si>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</si>
  <si>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</si>
  <si>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</si>
  <si>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</si>
  <si>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</si>
  <si>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</si>
  <si>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</si>
  <si>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</si>
  <si>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</si>
  <si>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</si>
  <si>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</si>
  <si>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</si>
  <si>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</si>
  <si>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</si>
  <si>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</si>
  <si>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</si>
  <si>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</si>
  <si>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</si>
  <si>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</si>
  <si>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</si>
  <si>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</si>
  <si>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</si>
  <si>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</si>
  <si>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</si>
  <si>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</si>
  <si>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</si>
  <si>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</si>
  <si>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</si>
  <si>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</si>
  <si>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</si>
  <si>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</si>
  <si>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</si>
  <si>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</si>
  <si>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</si>
  <si>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</si>
  <si>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</si>
  <si>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</si>
  <si>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</si>
  <si>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</si>
  <si>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</si>
  <si>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</si>
  <si>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</si>
  <si>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</si>
  <si>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</si>
  <si>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</si>
  <si>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</si>
  <si>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</si>
  <si>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</si>
  <si>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</si>
  <si>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</si>
  <si>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</si>
  <si>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</si>
  <si>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</si>
  <si>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</si>
  <si>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</si>
  <si>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</si>
  <si>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</si>
  <si>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</si>
  <si>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</si>
  <si>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</si>
  <si>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</si>
  <si>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</si>
  <si>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</si>
  <si>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</si>
  <si>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</si>
  <si>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</si>
  <si>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</si>
  <si>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</si>
  <si>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</si>
  <si>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</si>
  <si>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</si>
  <si>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</si>
  <si>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</si>
  <si>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</si>
  <si>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</si>
  <si>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</si>
  <si>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</si>
  <si>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</si>
  <si>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</si>
  <si>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</si>
  <si>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</si>
  <si>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</si>
  <si>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</si>
  <si>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</si>
  <si>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</si>
  <si>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</si>
  <si>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</si>
  <si>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</si>
  <si>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</si>
  <si>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</si>
  <si>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</si>
  <si>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</si>
  <si>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</si>
  <si>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</si>
  <si>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</si>
  <si>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</si>
  <si>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</si>
  <si>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</si>
  <si>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</si>
  <si>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</si>
  <si>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</si>
  <si>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</si>
  <si>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</si>
  <si>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</si>
  <si>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</si>
  <si>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</si>
  <si>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</si>
  <si>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</si>
  <si>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</si>
  <si>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</si>
  <si>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</si>
  <si>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</si>
  <si>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</si>
  <si>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</si>
  <si>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</si>
  <si>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</si>
  <si>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</si>
  <si>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</si>
  <si>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</si>
  <si>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</si>
  <si>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</si>
  <si>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</si>
  <si>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</si>
  <si>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</si>
  <si>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</si>
  <si>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</si>
  <si>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</si>
  <si>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</si>
  <si>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</si>
  <si>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</si>
  <si>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</si>
  <si>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</si>
  <si>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</si>
  <si>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</si>
  <si>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</si>
  <si>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</si>
  <si>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</si>
  <si>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</si>
  <si>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</si>
  <si>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</si>
  <si>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</si>
  <si>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</si>
  <si>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</si>
  <si>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</si>
  <si>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</si>
  <si>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</si>
  <si>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</si>
  <si>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</si>
  <si>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</si>
  <si>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</si>
  <si>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</si>
  <si>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</si>
  <si>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</si>
  <si>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</si>
  <si>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</si>
  <si>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</si>
  <si>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</si>
  <si>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</si>
  <si>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</si>
  <si>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</si>
  <si>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</si>
  <si>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</si>
  <si>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</si>
  <si>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</si>
  <si>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</si>
  <si>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</si>
  <si>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</si>
  <si>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</si>
  <si>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</si>
  <si>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</si>
  <si>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</si>
  <si>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</si>
  <si>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</si>
  <si>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</si>
  <si>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</si>
  <si>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</si>
  <si>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</si>
  <si>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</si>
  <si>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</si>
  <si>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</si>
  <si>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</si>
  <si>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</si>
  <si>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</si>
  <si>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</si>
  <si>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</si>
  <si>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</si>
  <si>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</si>
  <si>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</si>
  <si>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</si>
  <si>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</si>
  <si>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</si>
  <si>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</si>
  <si>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</si>
  <si>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</si>
  <si>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</si>
  <si>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</si>
  <si>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</si>
  <si>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</si>
  <si>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</si>
  <si>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</si>
  <si>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</si>
  <si>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</si>
  <si>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</si>
  <si>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</si>
  <si>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</si>
  <si>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</si>
  <si>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</si>
  <si>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</si>
  <si>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</si>
  <si>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</si>
  <si>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</si>
  <si>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</si>
  <si>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</si>
  <si>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</si>
  <si>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</si>
  <si>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</si>
  <si>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</si>
  <si>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</si>
  <si>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</si>
  <si>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</si>
  <si>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</si>
  <si>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</si>
  <si>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</si>
  <si>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</si>
  <si>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</si>
  <si>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</si>
  <si>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</si>
  <si>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</si>
  <si>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</si>
  <si>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</si>
  <si>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</si>
  <si>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</si>
  <si>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</si>
  <si>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</si>
  <si>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</si>
  <si>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</si>
  <si>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</si>
  <si>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</si>
  <si>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</si>
  <si>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</si>
  <si>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</si>
  <si>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</si>
  <si>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</si>
  <si>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</si>
  <si>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</si>
  <si>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</si>
  <si>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</si>
  <si>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</si>
  <si>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</si>
  <si>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</si>
  <si>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</si>
  <si>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</si>
  <si>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</si>
  <si>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</si>
  <si>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</si>
  <si>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</si>
  <si>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</si>
  <si>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</si>
  <si>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</si>
  <si>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</si>
  <si>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</si>
  <si>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</si>
  <si>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</si>
  <si>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</si>
  <si>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</si>
  <si>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</si>
  <si>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</si>
  <si>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</si>
  <si>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</si>
  <si>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</si>
  <si>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</si>
  <si>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</si>
  <si>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</si>
  <si>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</si>
  <si>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</si>
  <si>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</si>
  <si>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</si>
  <si>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</si>
  <si>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</si>
  <si>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</si>
  <si>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</si>
  <si>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</si>
  <si>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</si>
  <si>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</si>
  <si>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</si>
  <si>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</si>
  <si>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</si>
  <si>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</si>
  <si>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</si>
  <si>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</si>
  <si>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</si>
  <si>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</si>
  <si>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</si>
  <si>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</si>
  <si>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</si>
  <si>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</si>
  <si>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</si>
  <si>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</si>
  <si>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</si>
  <si>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</si>
  <si>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</si>
  <si>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</si>
  <si>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</si>
  <si>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</si>
  <si>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</si>
  <si>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</si>
  <si>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</si>
  <si>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</si>
  <si>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</si>
  <si>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</si>
  <si>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</si>
  <si>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</si>
  <si>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</si>
  <si>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</si>
  <si>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</si>
  <si>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</si>
  <si>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</si>
  <si>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</si>
  <si>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</si>
  <si>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</si>
  <si>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</si>
  <si>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</si>
  <si>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</si>
  <si>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</si>
  <si>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</si>
  <si>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</si>
  <si>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</si>
  <si>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</si>
  <si>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</si>
  <si>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</si>
  <si>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</si>
  <si>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</si>
  <si>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</si>
  <si>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</si>
  <si>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</si>
  <si>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</si>
  <si>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</si>
  <si>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</si>
  <si>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</si>
  <si>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</si>
  <si>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</si>
  <si>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</si>
  <si>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</si>
  <si>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</si>
  <si>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</si>
  <si>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</si>
  <si>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</si>
  <si>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</si>
  <si>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</si>
  <si>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</si>
  <si>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</si>
  <si>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</si>
  <si>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</si>
  <si>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</si>
  <si>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</si>
  <si>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</si>
  <si>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</si>
  <si>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</si>
  <si>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</si>
  <si>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</si>
  <si>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</si>
  <si>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</si>
  <si>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</si>
  <si>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</si>
  <si>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</si>
  <si>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</si>
  <si>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</si>
  <si>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</si>
  <si>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</si>
  <si>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</si>
  <si>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</si>
  <si>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</si>
  <si>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</si>
  <si>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</si>
  <si>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</si>
  <si>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</si>
  <si>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</si>
  <si>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</si>
  <si>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</si>
  <si>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</si>
  <si>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</si>
  <si>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</si>
  <si>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</si>
  <si>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</si>
  <si>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</si>
  <si>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</si>
  <si>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</si>
  <si>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</si>
  <si>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</si>
  <si>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</si>
  <si>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</si>
  <si>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</si>
  <si>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</si>
  <si>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</si>
  <si>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</si>
  <si>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</si>
  <si>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</si>
  <si>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</si>
  <si>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</si>
  <si>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</si>
  <si>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</si>
  <si>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</si>
  <si>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</si>
  <si>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</si>
  <si>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</si>
  <si>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</si>
  <si>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</si>
  <si>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</si>
  <si>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</si>
  <si>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</si>
  <si>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</si>
  <si>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</si>
  <si>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</si>
  <si>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</si>
  <si>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</si>
  <si>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</si>
  <si>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</si>
  <si>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</si>
  <si>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</si>
  <si>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</si>
  <si>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</si>
  <si>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</si>
  <si>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</si>
  <si>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</si>
  <si>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</si>
  <si>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</si>
  <si>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</si>
  <si>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</si>
  <si>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</si>
  <si>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</si>
  <si>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</si>
  <si>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</si>
  <si>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</si>
  <si>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</si>
  <si>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</si>
  <si>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</si>
  <si>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</si>
  <si>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</si>
  <si>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</si>
  <si>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</si>
  <si>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</si>
  <si>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</si>
  <si>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</si>
  <si>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</si>
  <si>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</si>
  <si>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</si>
  <si>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</si>
  <si>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</si>
  <si>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</si>
  <si>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</si>
  <si>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</si>
  <si>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</si>
  <si>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</si>
  <si>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</si>
  <si>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</si>
  <si>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</si>
  <si>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</si>
  <si>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</si>
  <si>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</si>
  <si>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</si>
  <si>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</si>
  <si>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</si>
  <si>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</si>
  <si>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</si>
  <si>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</si>
  <si>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</si>
  <si>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</si>
  <si>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</si>
  <si>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</si>
  <si>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</si>
  <si>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</si>
  <si>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</si>
  <si>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</si>
  <si>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</si>
  <si>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</si>
  <si>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</si>
  <si>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</si>
  <si>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</si>
  <si>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</si>
  <si>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</si>
  <si>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</si>
  <si>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</si>
  <si>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</si>
  <si>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</si>
  <si>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</si>
  <si>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</si>
  <si>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</si>
  <si>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</si>
  <si>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</si>
  <si>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</si>
  <si>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</si>
  <si>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</si>
  <si>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</si>
  <si>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</si>
  <si>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</si>
  <si>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</si>
  <si>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</si>
  <si>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</si>
  <si>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</si>
  <si>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</si>
  <si>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</si>
  <si>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</si>
  <si>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</si>
  <si>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</si>
  <si>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</si>
  <si>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</si>
  <si>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</si>
  <si>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</si>
  <si>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</si>
  <si>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</si>
  <si>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</si>
  <si>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</si>
  <si>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</si>
  <si>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</si>
  <si>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</si>
  <si>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</si>
  <si>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</si>
  <si>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</si>
  <si>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</si>
  <si>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</si>
  <si>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</si>
  <si>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</si>
  <si>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</si>
  <si>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</si>
  <si>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</si>
  <si>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</si>
  <si>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</si>
  <si>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</si>
  <si>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</si>
  <si>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</si>
  <si>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</si>
  <si>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</si>
  <si>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</si>
  <si>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</si>
  <si>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</si>
  <si>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</si>
  <si>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</si>
  <si>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</si>
  <si>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</si>
  <si>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</si>
  <si>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</si>
  <si>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</si>
  <si>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</si>
  <si>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</si>
  <si>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</si>
  <si>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</si>
  <si>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</si>
  <si>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</si>
  <si>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</si>
  <si>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</si>
  <si>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</si>
  <si>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</si>
  <si>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</si>
  <si>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</si>
  <si>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</si>
  <si>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</si>
  <si>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</si>
  <si>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</si>
  <si>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</si>
  <si>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</si>
  <si>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</si>
  <si>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</si>
  <si>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</si>
  <si>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</si>
  <si>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</si>
  <si>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</si>
  <si>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</si>
  <si>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</si>
  <si>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</si>
  <si>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</si>
  <si>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</si>
  <si>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</si>
  <si>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</si>
  <si>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</si>
  <si>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</si>
  <si>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</si>
  <si>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</si>
  <si>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</si>
  <si>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</si>
  <si>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</si>
  <si>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</si>
  <si>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</si>
  <si>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</si>
  <si>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</si>
  <si>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</si>
  <si>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</si>
  <si>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</si>
  <si>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</si>
  <si>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</si>
  <si>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</si>
  <si>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</si>
  <si>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</si>
  <si>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</si>
  <si>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</si>
  <si>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</si>
  <si>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</si>
  <si>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</si>
  <si>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</si>
  <si>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</si>
  <si>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</si>
  <si>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</si>
  <si>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</si>
  <si>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</si>
  <si>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</si>
  <si>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</si>
  <si>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</si>
  <si>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</si>
  <si>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</si>
  <si>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</si>
  <si>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</si>
  <si>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</si>
  <si>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</si>
  <si>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</si>
  <si>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</si>
  <si>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</si>
  <si>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</si>
  <si>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</si>
  <si>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</si>
  <si>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</si>
  <si>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</si>
  <si>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</si>
  <si>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</si>
  <si>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</si>
  <si>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</si>
  <si>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</si>
  <si>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</si>
  <si>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</si>
  <si>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</si>
  <si>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</si>
  <si>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</si>
  <si>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</si>
  <si>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</si>
  <si>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</si>
  <si>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</si>
  <si>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</si>
  <si>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</si>
  <si>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</si>
  <si>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</si>
  <si>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</si>
  <si>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</si>
  <si>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</si>
  <si>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</si>
  <si>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</si>
  <si>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</si>
  <si>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</si>
  <si>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</si>
  <si>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</si>
  <si>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</si>
  <si>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</si>
  <si>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</si>
  <si>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</si>
  <si>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</si>
  <si>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</si>
  <si>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</si>
  <si>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</si>
  <si>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</si>
  <si>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</si>
  <si>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</si>
  <si>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</si>
  <si>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</si>
  <si>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</si>
  <si>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</si>
  <si>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</si>
  <si>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</si>
  <si>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</si>
  <si>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</si>
  <si>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</si>
  <si>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</si>
  <si>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</si>
  <si>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</si>
  <si>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</si>
  <si>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</si>
  <si>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</si>
  <si>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</si>
  <si>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</si>
  <si>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</si>
  <si>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</si>
  <si>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</si>
  <si>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</si>
  <si>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</si>
  <si>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</si>
  <si>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</si>
  <si>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</si>
  <si>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</si>
  <si>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</si>
  <si>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</si>
  <si>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</si>
  <si>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</si>
  <si>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</si>
  <si>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</si>
  <si>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</si>
  <si>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</si>
  <si>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</si>
  <si>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</si>
  <si>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</si>
  <si>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</si>
  <si>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</si>
  <si>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</si>
  <si>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</si>
  <si>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</si>
  <si>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</si>
  <si>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</si>
  <si>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</si>
  <si>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</si>
  <si>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</si>
  <si>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</si>
  <si>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</si>
  <si>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</si>
  <si>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</si>
  <si>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</si>
  <si>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</si>
  <si>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</si>
  <si>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</si>
  <si>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</si>
  <si>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</si>
  <si>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</si>
  <si>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</si>
  <si>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</si>
  <si>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</si>
  <si>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</si>
  <si>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</si>
  <si>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</si>
  <si>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</si>
  <si>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</si>
  <si>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</si>
  <si>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</si>
  <si>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</si>
  <si>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</si>
  <si>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</si>
  <si>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</si>
  <si>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</si>
  <si>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</si>
  <si>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</si>
  <si>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</si>
  <si>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</si>
  <si>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</si>
  <si>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</si>
  <si>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</si>
  <si>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</si>
  <si>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</si>
  <si>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</si>
  <si>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</si>
  <si>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</si>
  <si>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</si>
  <si>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</si>
  <si>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</si>
  <si>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</si>
  <si>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</si>
  <si>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</si>
  <si>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</si>
  <si>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</si>
  <si>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</si>
  <si>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</si>
  <si>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</si>
  <si>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</si>
  <si>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</si>
  <si>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</si>
  <si>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</si>
  <si>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</si>
  <si>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</si>
  <si>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</si>
  <si>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</si>
  <si>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</si>
  <si>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</si>
  <si>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</si>
  <si>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</si>
  <si>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</si>
  <si>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</si>
  <si>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</si>
  <si>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</si>
  <si>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</si>
  <si>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</si>
  <si>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</si>
  <si>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</si>
  <si>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</si>
  <si>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</si>
  <si>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</si>
  <si>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</si>
  <si>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</si>
  <si>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</si>
  <si>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</si>
  <si>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</si>
  <si>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</si>
  <si>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</si>
  <si>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</si>
  <si>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</si>
  <si>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</si>
  <si>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</si>
  <si>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</si>
  <si>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</si>
  <si>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</si>
  <si>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</si>
  <si>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</si>
  <si>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</si>
  <si>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</si>
  <si>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</si>
  <si>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</si>
  <si>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</si>
  <si>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</si>
  <si>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</si>
  <si>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</si>
  <si>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</si>
  <si>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</si>
  <si>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</si>
  <si>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</si>
  <si>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</si>
  <si>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</si>
  <si>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</si>
  <si>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</si>
  <si>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</si>
  <si>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</si>
  <si>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</si>
  <si>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</si>
  <si>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</si>
  <si>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</si>
  <si>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</si>
  <si>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</si>
  <si>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</si>
  <si>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</si>
  <si>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</si>
  <si>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</si>
  <si>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</si>
  <si>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</si>
  <si>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</si>
  <si>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</si>
  <si>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</si>
  <si>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</si>
  <si>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</si>
  <si>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</si>
  <si>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</si>
  <si>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</si>
  <si>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</si>
  <si>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</si>
  <si>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</si>
  <si>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</si>
  <si>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</si>
  <si>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</si>
  <si>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</si>
  <si>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</si>
  <si>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</si>
  <si>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</si>
  <si>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</si>
  <si>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</si>
  <si>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</si>
  <si>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</si>
  <si>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</si>
  <si>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</si>
  <si>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</si>
  <si>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</si>
  <si>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</si>
  <si>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</si>
  <si>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</si>
  <si>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</si>
  <si>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</si>
  <si>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</si>
  <si>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</si>
  <si>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</si>
  <si>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</si>
  <si>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</si>
  <si>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</si>
  <si>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</si>
  <si>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</si>
  <si>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</si>
  <si>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</si>
  <si>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</si>
  <si>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</si>
  <si>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</si>
  <si>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</si>
  <si>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</si>
  <si>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</si>
  <si>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</si>
  <si>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</si>
  <si>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</si>
  <si>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</si>
  <si>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</si>
  <si>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</si>
  <si>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</si>
  <si>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</si>
  <si>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</si>
  <si>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</si>
  <si>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</si>
  <si>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</si>
  <si>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</si>
  <si>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</si>
  <si>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</si>
  <si>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</si>
  <si>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</si>
  <si>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</si>
  <si>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</si>
  <si>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</si>
  <si>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</si>
  <si>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</si>
  <si>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</si>
  <si>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</si>
  <si>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</si>
  <si>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</si>
  <si>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</si>
  <si>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</si>
  <si>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</si>
  <si>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</si>
  <si>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</si>
  <si>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</si>
  <si>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</si>
  <si>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</si>
  <si>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</si>
  <si>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</si>
  <si>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</si>
  <si>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</si>
  <si>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</si>
  <si>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</si>
  <si>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</si>
  <si>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</si>
  <si>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</si>
  <si>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</si>
  <si>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</si>
  <si>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</si>
  <si>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</si>
  <si>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</si>
  <si>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</si>
  <si>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</si>
  <si>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</si>
  <si>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</si>
  <si>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</si>
  <si>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</si>
  <si>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</si>
  <si>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</si>
  <si>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</si>
  <si>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</si>
  <si>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</si>
  <si>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</si>
  <si>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</si>
  <si>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</si>
  <si>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</si>
  <si>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</si>
  <si>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</si>
  <si>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</si>
  <si>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</si>
  <si>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</si>
  <si>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</si>
  <si>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</si>
  <si>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</si>
  <si>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</si>
  <si>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</si>
  <si>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</si>
  <si>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</si>
  <si>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</si>
  <si>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</si>
  <si>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</si>
  <si>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</si>
  <si>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</si>
  <si>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</si>
  <si>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</si>
  <si>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</si>
  <si>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</si>
  <si>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</si>
  <si>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</si>
  <si>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</si>
  <si>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</si>
  <si>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</si>
  <si>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</si>
  <si>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</si>
  <si>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</si>
  <si>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</si>
  <si>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</si>
  <si>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</si>
  <si>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</si>
  <si>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</si>
  <si>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</si>
  <si>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</si>
  <si>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</si>
  <si>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</si>
  <si>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</si>
  <si>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</si>
  <si>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</si>
  <si>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</si>
  <si>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</si>
  <si>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</si>
  <si>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</si>
  <si>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</si>
  <si>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</si>
  <si>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</si>
  <si>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</si>
  <si>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</si>
  <si>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</si>
  <si>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</si>
  <si>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</si>
  <si>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</si>
  <si>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</si>
  <si>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</si>
  <si>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</si>
  <si>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</si>
  <si>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</si>
  <si>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</si>
  <si>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</si>
  <si>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</si>
  <si>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</si>
  <si>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</si>
  <si>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</si>
  <si>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</si>
  <si>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</si>
  <si>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</si>
  <si>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</si>
  <si>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</si>
  <si>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</si>
  <si>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</si>
  <si>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</si>
  <si>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</si>
  <si>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</si>
  <si>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</si>
  <si>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</si>
  <si>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</si>
  <si>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</si>
  <si>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</si>
  <si>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</si>
  <si>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</si>
  <si>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</si>
  <si>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</si>
  <si>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</si>
  <si>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</si>
  <si>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</si>
  <si>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</si>
  <si>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</si>
  <si>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</si>
  <si>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</si>
  <si>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</si>
  <si>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</si>
  <si>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</si>
  <si>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</si>
  <si>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</si>
  <si>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</si>
  <si>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</si>
  <si>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</si>
  <si>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</si>
  <si>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</si>
  <si>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</si>
  <si>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</si>
  <si>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</si>
  <si>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</si>
  <si>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</si>
  <si>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</si>
  <si>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</si>
  <si>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</si>
  <si>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</si>
  <si>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</si>
  <si>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</si>
  <si>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</si>
  <si>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</si>
  <si>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</si>
  <si>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</si>
  <si>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</si>
  <si>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</si>
  <si>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</si>
  <si>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</si>
  <si>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</si>
  <si>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</si>
  <si>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</si>
  <si>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</si>
  <si>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</si>
  <si>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</si>
  <si>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</si>
  <si>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</si>
  <si>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</si>
  <si>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</si>
  <si>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</si>
  <si>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</si>
  <si>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</si>
  <si>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</si>
  <si>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</si>
  <si>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</si>
  <si>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</si>
  <si>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</si>
  <si>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</si>
  <si>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</si>
  <si>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</si>
  <si>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</si>
  <si>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</si>
  <si>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</si>
  <si>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</si>
  <si>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</si>
  <si>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</si>
  <si>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</si>
  <si>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</si>
  <si>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</si>
  <si>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</si>
  <si>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</si>
  <si>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</si>
  <si>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</si>
  <si>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</si>
  <si>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</si>
  <si>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</si>
  <si>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</si>
  <si>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</si>
  <si>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</si>
  <si>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</si>
  <si>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</si>
  <si>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</si>
  <si>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</si>
  <si>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</si>
  <si>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</si>
  <si>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</si>
  <si>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</si>
  <si>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</si>
  <si>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</si>
  <si>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</si>
  <si>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</si>
  <si>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</si>
  <si>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</si>
  <si>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</si>
  <si>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</si>
  <si>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</si>
  <si>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</si>
  <si>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</si>
  <si>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</si>
  <si>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</si>
  <si>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</si>
  <si>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</si>
  <si>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</si>
  <si>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</si>
  <si>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</si>
  <si>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</si>
  <si>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</si>
  <si>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</si>
  <si>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</si>
  <si>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</si>
  <si>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</si>
  <si>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</si>
  <si>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</si>
  <si>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</si>
  <si>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</si>
  <si>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</si>
  <si>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</si>
  <si>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</si>
  <si>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</si>
  <si>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</si>
  <si>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</si>
  <si>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</si>
  <si>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</si>
  <si>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</si>
  <si>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</si>
  <si>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</si>
  <si>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</si>
  <si>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</si>
  <si>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</si>
  <si>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</si>
  <si>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</si>
  <si>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</si>
  <si>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</si>
  <si>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</si>
  <si>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</si>
  <si>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</si>
  <si>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</si>
  <si>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</si>
  <si>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</si>
  <si>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</si>
  <si>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</si>
  <si>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</si>
  <si>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</si>
  <si>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</si>
  <si>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</si>
  <si>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</si>
  <si>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</si>
  <si>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</si>
  <si>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</si>
  <si>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</si>
  <si>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</si>
  <si>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</si>
  <si>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</si>
  <si>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</si>
  <si>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</si>
  <si>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</si>
  <si>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</si>
  <si>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</si>
  <si>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</si>
  <si>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</si>
  <si>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</si>
  <si>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</si>
  <si>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</si>
  <si>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</si>
  <si>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</si>
  <si>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</si>
  <si>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</si>
  <si>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</si>
  <si>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</si>
  <si>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</si>
  <si>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</si>
  <si>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</si>
  <si>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</si>
  <si>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</si>
  <si>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</si>
  <si>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</si>
  <si>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</si>
  <si>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</si>
  <si>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</si>
  <si>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</si>
  <si>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</si>
  <si>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</si>
  <si>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</si>
  <si>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</si>
  <si>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</si>
  <si>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</si>
  <si>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</si>
  <si>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</si>
  <si>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</si>
  <si>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</si>
  <si>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</si>
  <si>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</si>
  <si>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</si>
  <si>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</si>
  <si>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</si>
  <si>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</si>
  <si>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</si>
  <si>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</si>
  <si>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</si>
  <si>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</si>
  <si>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</si>
  <si>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</si>
  <si>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</si>
  <si>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</si>
  <si>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</si>
  <si>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</si>
  <si>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</si>
  <si>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</si>
  <si>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</si>
  <si>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</si>
  <si>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</si>
  <si>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</si>
  <si>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</si>
  <si>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</si>
  <si>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</si>
  <si>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</si>
  <si>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</si>
  <si>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</si>
  <si>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</si>
  <si>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</si>
  <si>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</si>
  <si>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</si>
  <si>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</si>
  <si>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</si>
  <si>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</si>
  <si>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</si>
  <si>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</si>
  <si>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</si>
  <si>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</si>
  <si>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</si>
  <si>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</si>
  <si>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</si>
  <si>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</si>
  <si>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</si>
  <si>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</si>
  <si>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</si>
  <si>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</si>
  <si>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</si>
  <si>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</si>
  <si>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</si>
  <si>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</si>
  <si>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</si>
  <si>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</si>
  <si>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</si>
  <si>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</si>
  <si>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</si>
  <si>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</si>
  <si>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</si>
  <si>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</si>
  <si>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</si>
  <si>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</si>
  <si>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</si>
  <si>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</si>
  <si>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</si>
  <si>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</si>
  <si>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</si>
  <si>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</si>
  <si>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</si>
  <si>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</si>
  <si>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</si>
  <si>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</si>
  <si>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</si>
  <si>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</si>
  <si>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</si>
  <si>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</si>
  <si>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</si>
  <si>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</si>
  <si>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</si>
  <si>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</si>
  <si>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</si>
  <si>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</si>
  <si>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</si>
  <si>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</si>
  <si>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</si>
  <si>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</si>
  <si>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</si>
  <si>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</si>
  <si>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</si>
  <si>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</si>
  <si>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</si>
  <si>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</si>
  <si>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</si>
  <si>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</si>
  <si>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</si>
  <si>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</si>
  <si>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</si>
  <si>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</si>
  <si>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</si>
  <si>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</si>
  <si>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</si>
  <si>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</si>
  <si>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</si>
  <si>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</si>
  <si>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</si>
  <si>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</si>
  <si>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</si>
  <si>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</si>
  <si>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</si>
  <si>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</si>
  <si>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</si>
  <si>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</si>
  <si>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</si>
  <si>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</si>
  <si>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</si>
  <si>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</si>
  <si>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</si>
  <si>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</si>
  <si>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</si>
  <si>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</si>
  <si>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</si>
  <si>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</si>
  <si>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</si>
  <si>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</si>
  <si>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</si>
  <si>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</si>
  <si>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</si>
  <si>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</si>
  <si>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</si>
  <si>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</si>
  <si>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</si>
  <si>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</si>
  <si>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</si>
  <si>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</si>
  <si>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</si>
  <si>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</si>
  <si>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</si>
  <si>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</si>
  <si>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</si>
  <si>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</si>
  <si>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</si>
  <si>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</si>
  <si>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</si>
  <si>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</si>
  <si>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</si>
  <si>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</si>
  <si>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</si>
  <si>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</si>
  <si>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</si>
  <si>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</si>
  <si>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</si>
  <si>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</si>
  <si>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</si>
  <si>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</si>
  <si>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</si>
  <si>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</si>
  <si>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</si>
  <si>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</si>
  <si>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</si>
  <si>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</si>
  <si>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</si>
  <si>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</si>
  <si>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</si>
  <si>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</si>
  <si>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</si>
  <si>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</si>
  <si>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</si>
  <si>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</si>
  <si>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</si>
  <si>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</si>
  <si>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</si>
  <si>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</si>
  <si>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</si>
  <si>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</si>
  <si>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</si>
  <si>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</si>
  <si>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</si>
  <si>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</si>
  <si>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</si>
  <si>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</si>
  <si>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</si>
  <si>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</si>
  <si>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</si>
  <si>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</si>
  <si>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</si>
  <si>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</si>
  <si>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</si>
  <si>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</si>
  <si>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</si>
  <si>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</si>
  <si>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</si>
  <si>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</si>
  <si>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</si>
  <si>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</si>
  <si>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</si>
  <si>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</si>
  <si>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</si>
  <si>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</si>
  <si>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</si>
  <si>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</si>
  <si>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</si>
  <si>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</si>
  <si>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</si>
  <si>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</si>
  <si>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</si>
  <si>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</si>
  <si>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</si>
  <si>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</si>
  <si>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</si>
  <si>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</si>
  <si>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</si>
  <si>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</si>
  <si>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</si>
  <si>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</si>
  <si>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</si>
  <si>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</si>
  <si>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</si>
  <si>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</si>
  <si>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</si>
  <si>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</si>
  <si>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</si>
  <si>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</si>
  <si>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</si>
  <si>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</si>
  <si>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</si>
  <si>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</si>
  <si>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</si>
  <si>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</si>
  <si>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</si>
  <si>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</si>
  <si>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</si>
  <si>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</si>
  <si>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</si>
  <si>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</si>
  <si>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</si>
  <si>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</si>
  <si>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</si>
  <si>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</si>
  <si>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</si>
  <si>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</si>
  <si>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</si>
  <si>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</si>
  <si>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</si>
  <si>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</si>
  <si>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</si>
  <si>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</si>
  <si>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</si>
  <si>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</si>
  <si>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</si>
  <si>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</si>
  <si>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</si>
  <si>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</si>
  <si>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</si>
  <si>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</si>
  <si>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</si>
  <si>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</si>
  <si>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</si>
  <si>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</si>
  <si>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</si>
  <si>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</si>
  <si>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</si>
  <si>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</si>
  <si>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</si>
  <si>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</si>
  <si>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</si>
  <si>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</si>
  <si>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</si>
  <si>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</si>
  <si>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</si>
  <si>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</si>
  <si>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</si>
  <si>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</si>
  <si>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</si>
  <si>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</si>
  <si>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</si>
  <si>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</si>
  <si>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</si>
  <si>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</si>
  <si>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</si>
  <si>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</si>
  <si>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</si>
  <si>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</si>
  <si>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</si>
  <si>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</si>
  <si>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</si>
  <si>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</si>
  <si>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</si>
  <si>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</si>
  <si>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</si>
  <si>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</si>
  <si>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</si>
  <si>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</si>
  <si>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</si>
  <si>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</si>
  <si>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</si>
  <si>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</si>
  <si>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</si>
  <si>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</si>
  <si>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</si>
  <si>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</si>
  <si>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</si>
  <si>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</si>
  <si>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</si>
  <si>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</si>
  <si>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</si>
  <si>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</si>
  <si>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</si>
  <si>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</si>
  <si>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</si>
  <si>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</si>
  <si>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</si>
  <si>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</si>
  <si>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</si>
  <si>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</si>
  <si>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</si>
  <si>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</si>
  <si>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</si>
  <si>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</si>
  <si>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</si>
  <si>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</si>
  <si>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</si>
  <si>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</si>
  <si>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</si>
  <si>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</si>
  <si>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</si>
  <si>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</si>
  <si>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</si>
  <si>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</si>
  <si>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</si>
  <si>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</si>
  <si>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</si>
  <si>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</si>
  <si>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</si>
  <si>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</si>
  <si>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</si>
  <si>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</si>
  <si>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</si>
  <si>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</si>
  <si>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</si>
  <si>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</si>
  <si>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</si>
  <si>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</si>
  <si>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</si>
  <si>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</si>
  <si>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</si>
  <si>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</si>
  <si>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</si>
  <si>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</si>
  <si>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</si>
  <si>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</si>
  <si>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</si>
  <si>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</si>
  <si>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</si>
  <si>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</si>
  <si>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</si>
  <si>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</si>
  <si>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</si>
  <si>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</si>
  <si>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</si>
  <si>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</si>
  <si>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</si>
  <si>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</si>
  <si>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</si>
  <si>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</si>
  <si>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</si>
  <si>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</si>
  <si>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</si>
  <si>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</si>
  <si>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</si>
  <si>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</si>
  <si>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</si>
  <si>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</si>
  <si>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</si>
  <si>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</si>
  <si>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</si>
  <si>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</si>
  <si>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</si>
  <si>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</si>
  <si>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</si>
  <si>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</si>
  <si>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</si>
  <si>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</si>
  <si>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</si>
  <si>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</si>
  <si>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</si>
  <si>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</si>
  <si>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</si>
  <si>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</si>
  <si>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</si>
  <si>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</si>
  <si>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</si>
  <si>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</si>
  <si>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</si>
  <si>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</si>
  <si>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</si>
  <si>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</si>
  <si>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</si>
  <si>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</si>
  <si>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</si>
  <si>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</si>
  <si>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</si>
  <si>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</si>
  <si>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</si>
  <si>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</si>
  <si>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</si>
  <si>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</si>
  <si>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</si>
  <si>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</si>
  <si>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</si>
  <si>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</si>
  <si>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</si>
  <si>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</si>
  <si>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</si>
  <si>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</si>
  <si>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</si>
  <si>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</si>
  <si>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</si>
  <si>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</si>
  <si>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</si>
  <si>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</si>
  <si>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</si>
  <si>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</si>
  <si>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</si>
  <si>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</si>
  <si>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</si>
  <si>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</si>
  <si>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</si>
  <si>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</si>
  <si>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</si>
  <si>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</si>
  <si>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</si>
  <si>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</si>
  <si>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</si>
  <si>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</si>
  <si>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</si>
  <si>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</si>
  <si>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</si>
  <si>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</si>
  <si>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</si>
  <si>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</si>
  <si>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</si>
  <si>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</si>
  <si>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</si>
  <si>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</si>
  <si>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</si>
  <si>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</si>
  <si>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</si>
  <si>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</si>
  <si>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</si>
  <si>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</si>
  <si>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</si>
  <si>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</si>
  <si>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</si>
  <si>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</si>
  <si>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</si>
  <si>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</si>
  <si>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</si>
  <si>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</si>
  <si>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</si>
  <si>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</si>
  <si>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</si>
  <si>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</si>
  <si>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</si>
  <si>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</si>
  <si>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</si>
  <si>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</si>
  <si>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</si>
  <si>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</si>
  <si>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</si>
  <si>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</si>
  <si>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</si>
  <si>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</si>
  <si>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</si>
  <si>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</si>
  <si>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</si>
  <si>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</si>
  <si>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</si>
  <si>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</si>
  <si>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</si>
  <si>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</si>
  <si>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</si>
  <si>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</si>
  <si>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</si>
  <si>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</si>
  <si>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</si>
  <si>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</si>
  <si>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</si>
  <si>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</si>
  <si>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</si>
  <si>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</si>
  <si>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</si>
  <si>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</si>
  <si>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</si>
  <si>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</si>
  <si>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</si>
  <si>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</si>
  <si>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</si>
  <si>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</si>
  <si>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</si>
  <si>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</si>
  <si>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</si>
  <si>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</si>
  <si>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</si>
  <si>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</si>
  <si>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</si>
  <si>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</si>
  <si>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</si>
  <si>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</si>
  <si>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</si>
  <si>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</si>
  <si>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</si>
  <si>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</si>
  <si>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</si>
  <si>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</si>
  <si>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</si>
  <si>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</si>
  <si>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</si>
  <si>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</si>
  <si>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</si>
  <si>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</si>
  <si>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</si>
  <si>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</si>
  <si>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</si>
  <si>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</si>
  <si>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</si>
  <si>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</si>
  <si>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</si>
  <si>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</si>
  <si>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</si>
  <si>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</si>
  <si>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</si>
  <si>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</si>
  <si>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</si>
  <si>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</si>
  <si>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</si>
  <si>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</si>
  <si>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</si>
  <si>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</si>
  <si>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</si>
  <si>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</si>
  <si>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</si>
  <si>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</si>
  <si>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</si>
  <si>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</si>
  <si>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</si>
  <si>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</si>
  <si>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</si>
  <si>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</si>
  <si>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</si>
  <si>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</si>
  <si>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</si>
  <si>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</si>
  <si>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</si>
  <si>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</si>
  <si>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</si>
  <si>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</si>
  <si>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</si>
  <si>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</si>
  <si>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</si>
  <si>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</si>
  <si>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</si>
  <si>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</si>
  <si>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</si>
  <si>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</si>
  <si>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</si>
  <si>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</si>
  <si>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</si>
  <si>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</si>
  <si>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</si>
  <si>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</si>
  <si>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</si>
  <si>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</si>
  <si>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</si>
  <si>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</si>
  <si>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</si>
  <si>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</si>
  <si>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</si>
  <si>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</si>
  <si>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</si>
  <si>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</si>
  <si>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</si>
  <si>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</si>
  <si>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</si>
  <si>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</si>
  <si>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</si>
  <si>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</si>
  <si>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</si>
  <si>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</si>
  <si>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</si>
  <si>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</si>
  <si>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</si>
  <si>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</si>
  <si>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</si>
  <si>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</si>
  <si>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</si>
  <si>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</si>
  <si>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</si>
  <si>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</si>
  <si>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</si>
  <si>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</si>
  <si>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</si>
  <si>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</si>
  <si>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</si>
  <si>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</si>
  <si>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</si>
  <si>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</si>
  <si>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</si>
  <si>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</si>
  <si>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</si>
  <si>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</si>
  <si>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</si>
  <si>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</si>
  <si>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</si>
  <si>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</si>
  <si>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</si>
  <si>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</si>
  <si>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</si>
  <si>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</si>
  <si>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</si>
  <si>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</si>
  <si>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</si>
  <si>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</si>
  <si>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</si>
  <si>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</si>
  <si>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</si>
  <si>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</si>
  <si>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</si>
  <si>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</si>
  <si>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</si>
  <si>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</si>
  <si>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</si>
  <si>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</si>
  <si>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</si>
  <si>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</si>
  <si>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</si>
  <si>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</si>
  <si>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OK</t>
  </si>
  <si>
    <t>Not OK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</si>
  <si>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</si>
  <si>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</si>
  <si>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</si>
  <si>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</si>
  <si>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</si>
  <si>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</si>
  <si>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TimeID</t>
  </si>
  <si>
    <t>P40</t>
  </si>
  <si>
    <t>P50</t>
  </si>
  <si>
    <t>P60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</si>
  <si>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</si>
  <si>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</si>
  <si>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</si>
  <si>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</si>
  <si>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</si>
  <si>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</si>
  <si>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</si>
  <si>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</si>
  <si>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</si>
  <si>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</si>
  <si>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</si>
  <si>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</si>
  <si>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ประมาณการกระทรวง 2561 (กปภ.)</t>
  </si>
  <si>
    <t>รายได้</t>
  </si>
  <si>
    <t>P61</t>
  </si>
  <si>
    <t>ควบคุมค่าใช้จ่าย รอบ 12 เดือน ปี2562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</si>
  <si>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</si>
  <si>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</si>
  <si>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</si>
  <si>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</si>
  <si>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#.00,,</t>
  </si>
  <si>
    <t>256205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</si>
  <si>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</si>
  <si>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</si>
  <si>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</si>
  <si>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</si>
  <si>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ประมาณ2562 (หน่วยบริการ)</t>
  </si>
  <si>
    <t>NI</t>
  </si>
  <si>
    <t>CR</t>
  </si>
  <si>
    <t>QR</t>
  </si>
  <si>
    <t>Cash</t>
  </si>
  <si>
    <t>NWC</t>
  </si>
  <si>
    <t>LiI</t>
  </si>
  <si>
    <t>StI</t>
  </si>
  <si>
    <t>SuI</t>
  </si>
  <si>
    <t>RiskScroing</t>
  </si>
  <si>
    <t>HMBRD</t>
  </si>
  <si>
    <t xml:space="preserve"> แผนการดำเนินการ 5 เดือน (ล้านบาท)</t>
  </si>
  <si>
    <t xml:space="preserve"> ผลการดำเนินงาน   5 เดือน (ล้านบาท) </t>
  </si>
  <si>
    <t xml:space="preserve"> แผนการดำเนินการ5 เดือน (ล้านบาท) </t>
  </si>
  <si>
    <t xml:space="preserve"> ผลการดำเนินงาน5 เดือน (ล้านบาท)</t>
  </si>
  <si>
    <t>รายได้ ต.ค.61  -มี.ค.62</t>
  </si>
  <si>
    <t>ค่าใช้จ่าย ต.ค.61 - มี.ค. 62</t>
  </si>
  <si>
    <t>ตุลาคม61 - พฤษภาคม 62</t>
  </si>
  <si>
    <t>แผน 8 เดือน</t>
  </si>
  <si>
    <t>ผลงาน 8 เดือน</t>
  </si>
  <si>
    <t>ทุนสำรองสุทธิ (NWC) พ.ค. 62</t>
  </si>
  <si>
    <t>เงินบำรุงคงเหลือ พ.ค. 62</t>
  </si>
  <si>
    <t>หนี้สินและภาระผูกพัน  พ.ค. 62</t>
  </si>
  <si>
    <t>PDate</t>
  </si>
  <si>
    <t>G1</t>
  </si>
  <si>
    <t>G1Name</t>
  </si>
  <si>
    <t>G2</t>
  </si>
  <si>
    <t>G2Name</t>
  </si>
  <si>
    <t>NoMonth</t>
  </si>
  <si>
    <t>PlanAmt</t>
  </si>
  <si>
    <t>ControlAmt</t>
  </si>
  <si>
    <t>AmtX</t>
  </si>
  <si>
    <t>AmtY</t>
  </si>
  <si>
    <t>Diff</t>
  </si>
  <si>
    <t>PerDiff</t>
  </si>
  <si>
    <t>Definition</t>
  </si>
  <si>
    <t>256208</t>
  </si>
  <si>
    <t>1</t>
  </si>
  <si>
    <t>รายได้ หัก ค่าใช้จ่าย</t>
  </si>
  <si>
    <t>2</t>
  </si>
  <si>
    <t>4</t>
  </si>
  <si>
    <t>สรุป ทุนสำรองสุทธิ (NWC)</t>
  </si>
  <si>
    <t>ทุนสำรองสุทธิ (NWC)</t>
  </si>
  <si>
    <t>5</t>
  </si>
  <si>
    <t>เงินบำรุงคงเหลือ(หักภาระผูกพัน)</t>
  </si>
  <si>
    <t>3</t>
  </si>
  <si>
    <t>เงินบำรุงคงเหลือ</t>
  </si>
  <si>
    <t>หนี้สินและภาระผูกพัน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</si>
</sst>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28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3" fillId="0" borderId="0"/>
    <xf numFmtId="0" fontId="26" fillId="0" borderId="0"/>
  </cellStyleXfs>
  <cellXfs count="260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8" fillId="0" borderId="0" xfId="0" applyFont="1" applyFill="1"/>
    <xf numFmtId="187" fontId="8" fillId="0" borderId="0" xfId="1" applyNumberFormat="1" applyFont="1" applyFill="1"/>
    <xf numFmtId="187" fontId="8" fillId="0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87" fontId="9" fillId="3" borderId="3" xfId="1" applyNumberFormat="1" applyFont="1" applyFill="1" applyBorder="1" applyAlignment="1">
      <alignment horizontal="center" vertical="center" wrapText="1"/>
    </xf>
    <xf numFmtId="43" fontId="8" fillId="0" borderId="3" xfId="1" applyFont="1" applyFill="1" applyBorder="1"/>
    <xf numFmtId="0" fontId="10" fillId="0" borderId="0" xfId="0" applyFont="1" applyFill="1"/>
    <xf numFmtId="43" fontId="8" fillId="4" borderId="3" xfId="1" applyFont="1" applyFill="1" applyBorder="1"/>
    <xf numFmtId="43" fontId="8" fillId="0" borderId="0" xfId="0" applyNumberFormat="1" applyFont="1" applyFill="1"/>
    <xf numFmtId="0" fontId="11" fillId="0" borderId="4" xfId="0" applyFont="1" applyBorder="1" applyAlignment="1">
      <alignment horizontal="justify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0" fillId="0" borderId="6" xfId="0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9" xfId="0" applyBorder="1"/>
    <xf numFmtId="0" fontId="11" fillId="0" borderId="7" xfId="0" applyFont="1" applyBorder="1" applyAlignment="1">
      <alignment horizontal="justify" vertical="center"/>
    </xf>
    <xf numFmtId="0" fontId="11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4" fontId="0" fillId="0" borderId="0" xfId="0" applyNumberFormat="1"/>
    <xf numFmtId="4" fontId="12" fillId="0" borderId="9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3" fontId="12" fillId="0" borderId="9" xfId="0" applyNumberFormat="1" applyFont="1" applyBorder="1" applyAlignment="1">
      <alignment horizontal="center" vertical="center"/>
    </xf>
    <xf numFmtId="43" fontId="13" fillId="0" borderId="9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4" fontId="14" fillId="0" borderId="9" xfId="0" applyNumberFormat="1" applyFont="1" applyBorder="1" applyAlignment="1">
      <alignment horizontal="center" vertical="center"/>
    </xf>
    <xf numFmtId="43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4" fontId="15" fillId="0" borderId="9" xfId="0" applyNumberFormat="1" applyFont="1" applyBorder="1" applyAlignment="1">
      <alignment horizontal="center" vertical="center"/>
    </xf>
    <xf numFmtId="43" fontId="15" fillId="0" borderId="9" xfId="0" applyNumberFormat="1" applyFont="1" applyBorder="1" applyAlignment="1">
      <alignment horizontal="center" vertical="center"/>
    </xf>
    <xf numFmtId="0" fontId="16" fillId="0" borderId="0" xfId="0" applyFont="1"/>
    <xf numFmtId="4" fontId="16" fillId="0" borderId="0" xfId="0" applyNumberFormat="1" applyFo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7" fontId="8" fillId="0" borderId="0" xfId="0" applyNumberFormat="1" applyFont="1" applyFill="1"/>
    <xf numFmtId="43" fontId="8" fillId="3" borderId="0" xfId="0" applyNumberFormat="1" applyFont="1" applyFill="1"/>
    <xf numFmtId="43" fontId="8" fillId="5" borderId="0" xfId="0" applyNumberFormat="1" applyFont="1" applyFill="1"/>
    <xf numFmtId="43" fontId="9" fillId="4" borderId="3" xfId="1" applyFont="1" applyFill="1" applyBorder="1"/>
    <xf numFmtId="43" fontId="8" fillId="0" borderId="0" xfId="1" applyFont="1" applyFill="1"/>
    <xf numFmtId="43" fontId="8" fillId="4" borderId="0" xfId="1" applyFont="1" applyFill="1"/>
    <xf numFmtId="43" fontId="17" fillId="4" borderId="3" xfId="1" applyFont="1" applyFill="1" applyBorder="1"/>
    <xf numFmtId="43" fontId="18" fillId="4" borderId="3" xfId="1" applyFont="1" applyFill="1" applyBorder="1"/>
    <xf numFmtId="43" fontId="8" fillId="6" borderId="3" xfId="1" applyFont="1" applyFill="1" applyBorder="1"/>
    <xf numFmtId="43" fontId="17" fillId="0" borderId="3" xfId="1" applyFont="1" applyFill="1" applyBorder="1"/>
    <xf numFmtId="0" fontId="19" fillId="4" borderId="4" xfId="0" applyFont="1" applyFill="1" applyBorder="1" applyAlignment="1">
      <alignment horizontal="justify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justify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justify" vertical="center"/>
    </xf>
    <xf numFmtId="0" fontId="16" fillId="4" borderId="6" xfId="0" applyFont="1" applyFill="1" applyBorder="1" applyAlignment="1">
      <alignment vertical="center"/>
    </xf>
    <xf numFmtId="0" fontId="16" fillId="4" borderId="9" xfId="0" applyFont="1" applyFill="1" applyBorder="1"/>
    <xf numFmtId="0" fontId="19" fillId="4" borderId="9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right" wrapText="1"/>
    </xf>
    <xf numFmtId="43" fontId="8" fillId="7" borderId="0" xfId="1" applyFont="1" applyFill="1"/>
    <xf numFmtId="0" fontId="8" fillId="4" borderId="0" xfId="0" applyFont="1" applyFill="1"/>
    <xf numFmtId="43" fontId="8" fillId="4" borderId="0" xfId="0" applyNumberFormat="1" applyFont="1" applyFill="1"/>
    <xf numFmtId="0" fontId="20" fillId="8" borderId="10" xfId="0" applyFont="1" applyFill="1" applyBorder="1" applyAlignment="1">
      <alignment horizontal="center" wrapText="1" readingOrder="1"/>
    </xf>
    <xf numFmtId="0" fontId="20" fillId="0" borderId="10" xfId="0" applyFont="1" applyBorder="1" applyAlignment="1">
      <alignment horizontal="left" wrapText="1" readingOrder="1"/>
    </xf>
    <xf numFmtId="0" fontId="20" fillId="0" borderId="10" xfId="0" applyFont="1" applyBorder="1" applyAlignment="1">
      <alignment horizontal="center" wrapText="1" readingOrder="1"/>
    </xf>
    <xf numFmtId="0" fontId="21" fillId="0" borderId="0" xfId="0" applyFont="1"/>
    <xf numFmtId="0" fontId="20" fillId="9" borderId="11" xfId="0" applyFont="1" applyFill="1" applyBorder="1" applyAlignment="1">
      <alignment horizontal="center" vertical="center" wrapText="1" readingOrder="1"/>
    </xf>
    <xf numFmtId="0" fontId="20" fillId="9" borderId="12" xfId="0" applyFont="1" applyFill="1" applyBorder="1" applyAlignment="1">
      <alignment horizontal="center" vertical="center" wrapText="1" readingOrder="1"/>
    </xf>
    <xf numFmtId="0" fontId="20" fillId="9" borderId="10" xfId="0" applyFont="1" applyFill="1" applyBorder="1" applyAlignment="1">
      <alignment horizontal="center" wrapText="1" readingOrder="1"/>
    </xf>
    <xf numFmtId="0" fontId="20" fillId="9" borderId="10" xfId="0" applyFont="1" applyFill="1" applyBorder="1" applyAlignment="1">
      <alignment horizontal="right" wrapText="1" readingOrder="1"/>
    </xf>
    <xf numFmtId="4" fontId="20" fillId="0" borderId="10" xfId="0" applyNumberFormat="1" applyFont="1" applyBorder="1" applyAlignment="1">
      <alignment wrapText="1" readingOrder="1"/>
    </xf>
    <xf numFmtId="4" fontId="20" fillId="0" borderId="10" xfId="0" applyNumberFormat="1" applyFont="1" applyBorder="1" applyAlignment="1">
      <alignment horizontal="right" wrapText="1" readingOrder="1"/>
    </xf>
    <xf numFmtId="43" fontId="6" fillId="0" borderId="10" xfId="0" applyNumberFormat="1" applyFont="1" applyBorder="1" applyAlignment="1">
      <alignment wrapText="1"/>
    </xf>
    <xf numFmtId="0" fontId="20" fillId="8" borderId="13" xfId="0" applyFont="1" applyFill="1" applyBorder="1" applyAlignment="1">
      <alignment wrapText="1" readingOrder="1"/>
    </xf>
    <xf numFmtId="188" fontId="20" fillId="0" borderId="10" xfId="0" applyNumberFormat="1" applyFont="1" applyBorder="1" applyAlignment="1">
      <alignment wrapText="1" readingOrder="1"/>
    </xf>
    <xf numFmtId="188" fontId="6" fillId="0" borderId="10" xfId="0" applyNumberFormat="1" applyFont="1" applyBorder="1" applyAlignment="1">
      <alignment wrapText="1"/>
    </xf>
    <xf numFmtId="188" fontId="6" fillId="0" borderId="10" xfId="0" applyNumberFormat="1" applyFont="1" applyBorder="1" applyAlignment="1"/>
    <xf numFmtId="188" fontId="20" fillId="0" borderId="10" xfId="0" applyNumberFormat="1" applyFont="1" applyBorder="1" applyAlignment="1">
      <alignment horizontal="right" wrapText="1" readingOrder="1"/>
    </xf>
    <xf numFmtId="0" fontId="22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24" fillId="0" borderId="1" xfId="5" applyFont="1" applyFill="1" applyBorder="1" applyAlignment="1">
      <alignment wrapText="1"/>
    </xf>
    <xf numFmtId="0" fontId="8" fillId="5" borderId="0" xfId="0" applyFont="1" applyFill="1"/>
    <xf numFmtId="0" fontId="3" fillId="2" borderId="2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4" fontId="3" fillId="0" borderId="1" xfId="3" applyNumberFormat="1" applyFont="1" applyFill="1" applyBorder="1" applyAlignment="1">
      <alignment horizontal="right" wrapText="1"/>
    </xf>
    <xf numFmtId="0" fontId="8" fillId="3" borderId="0" xfId="0" applyFont="1" applyFill="1"/>
    <xf numFmtId="43" fontId="8" fillId="10" borderId="3" xfId="1" applyFont="1" applyFill="1" applyBorder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7" fillId="2" borderId="2" xfId="6" applyFont="1" applyFill="1" applyBorder="1" applyAlignment="1">
      <alignment horizontal="center"/>
    </xf>
    <xf numFmtId="189" fontId="25" fillId="0" borderId="1" xfId="6" applyNumberFormat="1" applyFont="1" applyFill="1" applyBorder="1" applyAlignment="1">
      <alignment horizontal="right" wrapText="1"/>
    </xf>
    <xf numFmtId="0" fontId="25" fillId="0" borderId="1" xfId="6" applyFont="1" applyFill="1" applyBorder="1" applyAlignment="1">
      <alignment wrapText="1"/>
    </xf>
    <xf numFmtId="0" fontId="25" fillId="0" borderId="1" xfId="6" applyFont="1" applyFill="1" applyBorder="1" applyAlignment="1">
      <alignment horizontal="right" wrapText="1"/>
    </xf>
    <xf numFmtId="43" fontId="27" fillId="2" borderId="2" xfId="1" applyFont="1" applyFill="1" applyBorder="1" applyAlignment="1">
      <alignment horizontal="center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0" fontId="25" fillId="11" borderId="1" xfId="6" applyFont="1" applyFill="1" applyBorder="1" applyAlignment="1">
      <alignment wrapText="1"/>
    </xf>
    <xf numFmtId="0" fontId="25" fillId="13" borderId="1" xfId="6" applyFont="1" applyFill="1" applyBorder="1" applyAlignment="1">
      <alignment wrapText="1"/>
    </xf>
    <xf numFmtId="0" fontId="25" fillId="12" borderId="1" xfId="6" applyFont="1" applyFill="1" applyBorder="1" applyAlignment="1">
      <alignment wrapText="1"/>
    </xf>
    <xf numFmtId="0" fontId="20" fillId="8" borderId="11" xfId="0" applyFont="1" applyFill="1" applyBorder="1" applyAlignment="1">
      <alignment horizontal="center" vertical="center" wrapText="1" readingOrder="1"/>
    </xf>
    <xf numFmtId="0" fontId="20" fillId="8" borderId="12" xfId="0" applyFont="1" applyFill="1" applyBorder="1" applyAlignment="1">
      <alignment horizontal="center" vertical="center" wrapText="1" readingOrder="1"/>
    </xf>
    <xf numFmtId="0" fontId="20" fillId="8" borderId="14" xfId="0" applyFont="1" applyFill="1" applyBorder="1" applyAlignment="1">
      <alignment horizontal="center" vertical="center" wrapText="1" readingOrder="1"/>
    </xf>
    <xf numFmtId="0" fontId="20" fillId="8" borderId="15" xfId="0" applyFont="1" applyFill="1" applyBorder="1" applyAlignment="1">
      <alignment horizontal="center" vertical="center" wrapText="1" readingOrder="1"/>
    </xf>
    <xf numFmtId="0" fontId="20" fillId="9" borderId="13" xfId="0" applyFont="1" applyFill="1" applyBorder="1" applyAlignment="1">
      <alignment horizontal="right" wrapText="1" readingOrder="1"/>
    </xf>
    <xf numFmtId="0" fontId="20" fillId="9" borderId="11" xfId="0" applyFont="1" applyFill="1" applyBorder="1" applyAlignment="1">
      <alignment horizontal="center" vertical="center" wrapText="1" readingOrder="1"/>
    </xf>
    <xf numFmtId="0" fontId="20" fillId="9" borderId="12" xfId="0" applyFont="1" applyFill="1" applyBorder="1" applyAlignment="1">
      <alignment horizontal="center" vertical="center" wrapText="1" readingOrder="1"/>
    </xf>
    <xf numFmtId="0" fontId="20" fillId="9" borderId="14" xfId="0" applyFont="1" applyFill="1" applyBorder="1" applyAlignment="1">
      <alignment horizontal="center" vertical="center" wrapText="1" readingOrder="1"/>
    </xf>
    <xf numFmtId="0" fontId="20" fillId="9" borderId="15" xfId="0" applyFont="1" applyFill="1" applyBorder="1" applyAlignment="1">
      <alignment horizontal="center" vertical="center" wrapText="1" readingOrder="1"/>
    </xf>
    <xf numFmtId="0" fontId="20" fillId="8" borderId="13" xfId="0" applyFont="1" applyFill="1" applyBorder="1" applyAlignment="1">
      <alignment horizontal="center" wrapText="1" readingOrder="1"/>
    </xf>
  </cellXfs>
  <cellStyles count="7">
    <cellStyle name="Comma" xfId="1" builtinId="3"/>
    <cellStyle name="Normal" xfId="0" builtinId="0"/>
    <cellStyle name="Normal_data" xfId="2"/>
    <cellStyle name="Normal_data_3" xfId="5"/>
    <cellStyle name="Normal_Sheet1" xfId="6"/>
    <cellStyle name="Normal_Sheet2" xfId="3"/>
    <cellStyle name="ปกติ_ID" xfId="4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4"/>
                <c:pt idx="0">
                  <c:v>ต้นทุนยา</c:v>
                </c:pt>
                <c:pt idx="1">
                  <c:v>ต้นทุนเวชภัณฑ์มิใช่ยาและวัสดุการแพทย์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ต้นทุนวัสดุวิทยาศาสตร์การแพทย์</c:v>
                </c:pt>
                <c:pt idx="4">
                  <c:v>เงินเดือนและค่าจ้างประจำ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ค่าเสื่อมราคาและค่าตัดจำหน่าย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</c:strCache>
            </c:strRef>
          </c:cat>
          <c:val>
            <c:numRef>
              <c:f>Sheet1!$B$2:$B$15</c:f>
              <c:numCache>
                <c:formatCode>_(* #,##0.00_);_(* \(#,##0.00\);_(* "-"??_);_(@_)</c:formatCode>
                <c:ptCount val="14"/>
                <c:pt idx="0">
                  <c:v>-2.5793550103652172</c:v>
                </c:pt>
                <c:pt idx="1">
                  <c:v>49.78724351145101</c:v>
                </c:pt>
                <c:pt idx="2">
                  <c:v>47.312350484462492</c:v>
                </c:pt>
                <c:pt idx="3">
                  <c:v>223.29484243180414</c:v>
                </c:pt>
                <c:pt idx="4">
                  <c:v>-7.3147859554252168</c:v>
                </c:pt>
                <c:pt idx="5">
                  <c:v>26.377715753156764</c:v>
                </c:pt>
                <c:pt idx="6">
                  <c:v>4.5342457667807254</c:v>
                </c:pt>
                <c:pt idx="7">
                  <c:v>29.801558802933549</c:v>
                </c:pt>
                <c:pt idx="8">
                  <c:v>-7.9156482291389541</c:v>
                </c:pt>
                <c:pt idx="9">
                  <c:v>11.580972449632196</c:v>
                </c:pt>
                <c:pt idx="10">
                  <c:v>-8.3062824322300575</c:v>
                </c:pt>
                <c:pt idx="11">
                  <c:v>40.688481465806632</c:v>
                </c:pt>
                <c:pt idx="12">
                  <c:v>1092.7316918893416</c:v>
                </c:pt>
                <c:pt idx="13">
                  <c:v>-1.1424463434140526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4498176"/>
        <c:axId val="154499712"/>
        <c:axId val="154350016"/>
      </c:bar3DChart>
      <c:catAx>
        <c:axId val="154498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499712"/>
        <c:crosses val="autoZero"/>
        <c:auto val="1"/>
        <c:lblAlgn val="ctr"/>
        <c:lblOffset val="100"/>
        <c:noMultiLvlLbl val="0"/>
      </c:catAx>
      <c:valAx>
        <c:axId val="1544997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54498176"/>
        <c:crosses val="autoZero"/>
        <c:crossBetween val="between"/>
      </c:valAx>
      <c:serAx>
        <c:axId val="154350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54499712"/>
        <c:crosses val="autoZero"/>
      </c:ser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47625</xdr:rowOff>
    </xdr:from>
    <xdr:to>
      <xdr:col>14</xdr:col>
      <xdr:colOff>47625</xdr:colOff>
      <xdr:row>27</xdr:row>
      <xdr:rowOff>104774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 x14ac:dyDescent="0.2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 x14ac:dyDescent="0.2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 x14ac:dyDescent="0.2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 x14ac:dyDescent="0.2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 x14ac:dyDescent="0.2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 x14ac:dyDescent="0.2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 x14ac:dyDescent="0.2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 x14ac:dyDescent="0.2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 x14ac:dyDescent="0.2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 x14ac:dyDescent="0.2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 x14ac:dyDescent="0.2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 x14ac:dyDescent="0.2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 x14ac:dyDescent="0.2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 x14ac:dyDescent="0.2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 x14ac:dyDescent="0.2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 x14ac:dyDescent="0.2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 x14ac:dyDescent="0.2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 x14ac:dyDescent="0.2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 x14ac:dyDescent="0.2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 x14ac:dyDescent="0.2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 x14ac:dyDescent="0.2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 x14ac:dyDescent="0.2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 x14ac:dyDescent="0.2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 x14ac:dyDescent="0.2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 x14ac:dyDescent="0.2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 x14ac:dyDescent="0.2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 x14ac:dyDescent="0.2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 x14ac:dyDescent="0.2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 x14ac:dyDescent="0.2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 x14ac:dyDescent="0.2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 x14ac:dyDescent="0.2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 x14ac:dyDescent="0.2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 x14ac:dyDescent="0.2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 x14ac:dyDescent="0.2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 x14ac:dyDescent="0.2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 x14ac:dyDescent="0.2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 x14ac:dyDescent="0.2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 x14ac:dyDescent="0.2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 x14ac:dyDescent="0.2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 x14ac:dyDescent="0.2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 x14ac:dyDescent="0.2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 x14ac:dyDescent="0.2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 x14ac:dyDescent="0.2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 x14ac:dyDescent="0.2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 x14ac:dyDescent="0.2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 x14ac:dyDescent="0.2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 x14ac:dyDescent="0.2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 x14ac:dyDescent="0.2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 x14ac:dyDescent="0.2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 x14ac:dyDescent="0.2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 x14ac:dyDescent="0.2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 x14ac:dyDescent="0.2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 x14ac:dyDescent="0.2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 x14ac:dyDescent="0.2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 x14ac:dyDescent="0.2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 x14ac:dyDescent="0.2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 x14ac:dyDescent="0.2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 x14ac:dyDescent="0.2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 x14ac:dyDescent="0.2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 x14ac:dyDescent="0.2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 x14ac:dyDescent="0.2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 x14ac:dyDescent="0.2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 x14ac:dyDescent="0.2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 x14ac:dyDescent="0.2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 x14ac:dyDescent="0.2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 x14ac:dyDescent="0.2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 x14ac:dyDescent="0.2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 x14ac:dyDescent="0.2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 x14ac:dyDescent="0.2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 x14ac:dyDescent="0.2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 x14ac:dyDescent="0.2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 x14ac:dyDescent="0.2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 x14ac:dyDescent="0.2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 x14ac:dyDescent="0.2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 x14ac:dyDescent="0.2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 x14ac:dyDescent="0.2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 x14ac:dyDescent="0.2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 x14ac:dyDescent="0.2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 x14ac:dyDescent="0.2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 x14ac:dyDescent="0.2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 x14ac:dyDescent="0.2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 x14ac:dyDescent="0.2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 x14ac:dyDescent="0.2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 x14ac:dyDescent="0.2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 x14ac:dyDescent="0.2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 x14ac:dyDescent="0.2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 x14ac:dyDescent="0.2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 x14ac:dyDescent="0.2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 x14ac:dyDescent="0.2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 x14ac:dyDescent="0.2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 x14ac:dyDescent="0.2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 x14ac:dyDescent="0.2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 x14ac:dyDescent="0.2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 x14ac:dyDescent="0.2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 x14ac:dyDescent="0.2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 x14ac:dyDescent="0.2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 x14ac:dyDescent="0.2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 x14ac:dyDescent="0.2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 x14ac:dyDescent="0.2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 x14ac:dyDescent="0.2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 x14ac:dyDescent="0.2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 x14ac:dyDescent="0.2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 x14ac:dyDescent="0.2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 x14ac:dyDescent="0.2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 x14ac:dyDescent="0.2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 x14ac:dyDescent="0.2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 x14ac:dyDescent="0.2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 x14ac:dyDescent="0.2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 x14ac:dyDescent="0.2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 x14ac:dyDescent="0.2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 x14ac:dyDescent="0.2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 x14ac:dyDescent="0.2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 x14ac:dyDescent="0.2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 x14ac:dyDescent="0.2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 x14ac:dyDescent="0.2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 x14ac:dyDescent="0.2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 x14ac:dyDescent="0.2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 x14ac:dyDescent="0.2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 x14ac:dyDescent="0.2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 x14ac:dyDescent="0.2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 x14ac:dyDescent="0.2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 x14ac:dyDescent="0.2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 x14ac:dyDescent="0.2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 x14ac:dyDescent="0.2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 x14ac:dyDescent="0.2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 x14ac:dyDescent="0.2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 x14ac:dyDescent="0.2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 x14ac:dyDescent="0.2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 x14ac:dyDescent="0.2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 x14ac:dyDescent="0.2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 x14ac:dyDescent="0.2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 x14ac:dyDescent="0.2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 x14ac:dyDescent="0.2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 x14ac:dyDescent="0.2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 x14ac:dyDescent="0.2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 x14ac:dyDescent="0.2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 x14ac:dyDescent="0.2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 x14ac:dyDescent="0.2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 x14ac:dyDescent="0.2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 x14ac:dyDescent="0.2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 x14ac:dyDescent="0.2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 x14ac:dyDescent="0.2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 x14ac:dyDescent="0.2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 x14ac:dyDescent="0.2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 x14ac:dyDescent="0.2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 x14ac:dyDescent="0.2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 x14ac:dyDescent="0.2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 x14ac:dyDescent="0.2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 x14ac:dyDescent="0.2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 x14ac:dyDescent="0.2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 x14ac:dyDescent="0.2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 x14ac:dyDescent="0.2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 x14ac:dyDescent="0.2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 x14ac:dyDescent="0.2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 x14ac:dyDescent="0.2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 x14ac:dyDescent="0.2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 x14ac:dyDescent="0.2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 x14ac:dyDescent="0.2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 x14ac:dyDescent="0.2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 x14ac:dyDescent="0.2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 x14ac:dyDescent="0.2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 x14ac:dyDescent="0.2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 x14ac:dyDescent="0.2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 x14ac:dyDescent="0.2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 x14ac:dyDescent="0.2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 x14ac:dyDescent="0.2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 x14ac:dyDescent="0.2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 x14ac:dyDescent="0.2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 x14ac:dyDescent="0.2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 x14ac:dyDescent="0.2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 x14ac:dyDescent="0.2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 x14ac:dyDescent="0.2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 x14ac:dyDescent="0.2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 x14ac:dyDescent="0.2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 x14ac:dyDescent="0.2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 x14ac:dyDescent="0.2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 x14ac:dyDescent="0.2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 x14ac:dyDescent="0.2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 x14ac:dyDescent="0.2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 x14ac:dyDescent="0.2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 x14ac:dyDescent="0.2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 x14ac:dyDescent="0.2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 x14ac:dyDescent="0.2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 x14ac:dyDescent="0.2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 x14ac:dyDescent="0.2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 x14ac:dyDescent="0.2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 x14ac:dyDescent="0.2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 x14ac:dyDescent="0.2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 x14ac:dyDescent="0.2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 x14ac:dyDescent="0.2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 x14ac:dyDescent="0.2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 x14ac:dyDescent="0.2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 x14ac:dyDescent="0.2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 x14ac:dyDescent="0.2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 x14ac:dyDescent="0.2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 x14ac:dyDescent="0.2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 x14ac:dyDescent="0.2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 x14ac:dyDescent="0.2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 x14ac:dyDescent="0.2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 x14ac:dyDescent="0.2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 x14ac:dyDescent="0.2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 x14ac:dyDescent="0.2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 x14ac:dyDescent="0.2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 x14ac:dyDescent="0.2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 x14ac:dyDescent="0.2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 x14ac:dyDescent="0.2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 x14ac:dyDescent="0.2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 x14ac:dyDescent="0.2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 x14ac:dyDescent="0.2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 x14ac:dyDescent="0.2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 x14ac:dyDescent="0.2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 x14ac:dyDescent="0.2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 x14ac:dyDescent="0.2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 x14ac:dyDescent="0.2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 x14ac:dyDescent="0.2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 x14ac:dyDescent="0.2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 x14ac:dyDescent="0.2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 x14ac:dyDescent="0.2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 x14ac:dyDescent="0.2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 x14ac:dyDescent="0.2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 x14ac:dyDescent="0.2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 x14ac:dyDescent="0.2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 x14ac:dyDescent="0.2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 x14ac:dyDescent="0.2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 x14ac:dyDescent="0.2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 x14ac:dyDescent="0.2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 x14ac:dyDescent="0.2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 x14ac:dyDescent="0.2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 x14ac:dyDescent="0.2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 x14ac:dyDescent="0.2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 x14ac:dyDescent="0.2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 x14ac:dyDescent="0.2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 x14ac:dyDescent="0.2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 x14ac:dyDescent="0.2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 x14ac:dyDescent="0.2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 x14ac:dyDescent="0.2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 x14ac:dyDescent="0.2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 x14ac:dyDescent="0.2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 x14ac:dyDescent="0.2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 x14ac:dyDescent="0.2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 x14ac:dyDescent="0.2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 x14ac:dyDescent="0.2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 x14ac:dyDescent="0.2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 x14ac:dyDescent="0.2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 x14ac:dyDescent="0.2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 x14ac:dyDescent="0.2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 x14ac:dyDescent="0.2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 x14ac:dyDescent="0.2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 x14ac:dyDescent="0.2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 x14ac:dyDescent="0.2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 x14ac:dyDescent="0.2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 x14ac:dyDescent="0.2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 x14ac:dyDescent="0.2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 x14ac:dyDescent="0.2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 x14ac:dyDescent="0.2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 x14ac:dyDescent="0.2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 x14ac:dyDescent="0.2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 x14ac:dyDescent="0.2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 x14ac:dyDescent="0.2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 x14ac:dyDescent="0.2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 x14ac:dyDescent="0.2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 x14ac:dyDescent="0.2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 x14ac:dyDescent="0.2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 x14ac:dyDescent="0.2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 x14ac:dyDescent="0.2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 x14ac:dyDescent="0.2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 x14ac:dyDescent="0.2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 x14ac:dyDescent="0.2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 x14ac:dyDescent="0.2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 x14ac:dyDescent="0.2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 x14ac:dyDescent="0.2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 x14ac:dyDescent="0.2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 x14ac:dyDescent="0.2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 x14ac:dyDescent="0.2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 x14ac:dyDescent="0.2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 x14ac:dyDescent="0.2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 x14ac:dyDescent="0.2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 x14ac:dyDescent="0.2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 x14ac:dyDescent="0.2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 x14ac:dyDescent="0.2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 x14ac:dyDescent="0.2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 x14ac:dyDescent="0.2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 x14ac:dyDescent="0.2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 x14ac:dyDescent="0.2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 x14ac:dyDescent="0.2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 x14ac:dyDescent="0.2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 x14ac:dyDescent="0.2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 x14ac:dyDescent="0.2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 x14ac:dyDescent="0.2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 x14ac:dyDescent="0.2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 x14ac:dyDescent="0.2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 x14ac:dyDescent="0.2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 x14ac:dyDescent="0.2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 x14ac:dyDescent="0.2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 x14ac:dyDescent="0.2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 x14ac:dyDescent="0.2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 x14ac:dyDescent="0.2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 x14ac:dyDescent="0.2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 x14ac:dyDescent="0.2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 x14ac:dyDescent="0.2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 x14ac:dyDescent="0.2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 x14ac:dyDescent="0.2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 x14ac:dyDescent="0.2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 x14ac:dyDescent="0.2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 x14ac:dyDescent="0.2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 x14ac:dyDescent="0.2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 x14ac:dyDescent="0.2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 x14ac:dyDescent="0.2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 x14ac:dyDescent="0.2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 x14ac:dyDescent="0.2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 x14ac:dyDescent="0.2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 x14ac:dyDescent="0.2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 x14ac:dyDescent="0.2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 x14ac:dyDescent="0.2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 x14ac:dyDescent="0.2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 x14ac:dyDescent="0.2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 x14ac:dyDescent="0.2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 x14ac:dyDescent="0.2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 x14ac:dyDescent="0.2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 x14ac:dyDescent="0.2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 x14ac:dyDescent="0.2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 x14ac:dyDescent="0.2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 x14ac:dyDescent="0.2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 x14ac:dyDescent="0.2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 x14ac:dyDescent="0.2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 x14ac:dyDescent="0.2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 x14ac:dyDescent="0.2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 x14ac:dyDescent="0.2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 x14ac:dyDescent="0.2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 x14ac:dyDescent="0.2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 x14ac:dyDescent="0.2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 x14ac:dyDescent="0.2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 x14ac:dyDescent="0.2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 x14ac:dyDescent="0.2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 x14ac:dyDescent="0.2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 x14ac:dyDescent="0.2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 x14ac:dyDescent="0.2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 x14ac:dyDescent="0.2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 x14ac:dyDescent="0.2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 x14ac:dyDescent="0.2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 x14ac:dyDescent="0.2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 x14ac:dyDescent="0.2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 x14ac:dyDescent="0.2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 x14ac:dyDescent="0.2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 x14ac:dyDescent="0.2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 x14ac:dyDescent="0.2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 x14ac:dyDescent="0.2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 x14ac:dyDescent="0.2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 x14ac:dyDescent="0.2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 x14ac:dyDescent="0.2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 x14ac:dyDescent="0.2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 x14ac:dyDescent="0.2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 x14ac:dyDescent="0.2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 x14ac:dyDescent="0.2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 x14ac:dyDescent="0.2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 x14ac:dyDescent="0.2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 x14ac:dyDescent="0.2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 x14ac:dyDescent="0.2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 x14ac:dyDescent="0.2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 x14ac:dyDescent="0.2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 x14ac:dyDescent="0.2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 x14ac:dyDescent="0.2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 x14ac:dyDescent="0.2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 x14ac:dyDescent="0.2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 x14ac:dyDescent="0.2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 x14ac:dyDescent="0.2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 x14ac:dyDescent="0.2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 x14ac:dyDescent="0.2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 x14ac:dyDescent="0.2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 x14ac:dyDescent="0.2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 x14ac:dyDescent="0.2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 x14ac:dyDescent="0.2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 x14ac:dyDescent="0.2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 x14ac:dyDescent="0.2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 x14ac:dyDescent="0.2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 x14ac:dyDescent="0.2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 x14ac:dyDescent="0.2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 x14ac:dyDescent="0.2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 x14ac:dyDescent="0.2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 x14ac:dyDescent="0.2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 x14ac:dyDescent="0.2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 x14ac:dyDescent="0.2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 x14ac:dyDescent="0.2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 x14ac:dyDescent="0.2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 x14ac:dyDescent="0.2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 x14ac:dyDescent="0.2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 x14ac:dyDescent="0.2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 x14ac:dyDescent="0.2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 x14ac:dyDescent="0.2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 x14ac:dyDescent="0.2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 x14ac:dyDescent="0.2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 x14ac:dyDescent="0.2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 x14ac:dyDescent="0.2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 x14ac:dyDescent="0.2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 x14ac:dyDescent="0.2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 x14ac:dyDescent="0.2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 x14ac:dyDescent="0.2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 x14ac:dyDescent="0.2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 x14ac:dyDescent="0.2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 x14ac:dyDescent="0.2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 x14ac:dyDescent="0.2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 x14ac:dyDescent="0.2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 x14ac:dyDescent="0.2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 x14ac:dyDescent="0.2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 x14ac:dyDescent="0.2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 x14ac:dyDescent="0.2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 x14ac:dyDescent="0.2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 x14ac:dyDescent="0.2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 x14ac:dyDescent="0.2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 x14ac:dyDescent="0.2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 x14ac:dyDescent="0.2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 x14ac:dyDescent="0.2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 x14ac:dyDescent="0.2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 x14ac:dyDescent="0.2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 x14ac:dyDescent="0.2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 x14ac:dyDescent="0.2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 x14ac:dyDescent="0.2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 x14ac:dyDescent="0.2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 x14ac:dyDescent="0.2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 x14ac:dyDescent="0.2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 x14ac:dyDescent="0.2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 x14ac:dyDescent="0.2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 x14ac:dyDescent="0.2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 x14ac:dyDescent="0.2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 x14ac:dyDescent="0.2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 x14ac:dyDescent="0.2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 x14ac:dyDescent="0.2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 x14ac:dyDescent="0.2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 x14ac:dyDescent="0.2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 x14ac:dyDescent="0.2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 x14ac:dyDescent="0.2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 x14ac:dyDescent="0.2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 x14ac:dyDescent="0.2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 x14ac:dyDescent="0.2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 x14ac:dyDescent="0.2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 x14ac:dyDescent="0.2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 x14ac:dyDescent="0.2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 x14ac:dyDescent="0.2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 x14ac:dyDescent="0.2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 x14ac:dyDescent="0.2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 x14ac:dyDescent="0.2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 x14ac:dyDescent="0.2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 x14ac:dyDescent="0.2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 x14ac:dyDescent="0.2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 x14ac:dyDescent="0.2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 x14ac:dyDescent="0.2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 x14ac:dyDescent="0.2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 x14ac:dyDescent="0.2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 x14ac:dyDescent="0.2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 x14ac:dyDescent="0.2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 x14ac:dyDescent="0.2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 x14ac:dyDescent="0.2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 x14ac:dyDescent="0.2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 x14ac:dyDescent="0.2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 x14ac:dyDescent="0.2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 x14ac:dyDescent="0.2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 x14ac:dyDescent="0.2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 x14ac:dyDescent="0.2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 x14ac:dyDescent="0.2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 x14ac:dyDescent="0.2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 x14ac:dyDescent="0.2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 x14ac:dyDescent="0.2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 x14ac:dyDescent="0.2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 x14ac:dyDescent="0.2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 x14ac:dyDescent="0.2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 x14ac:dyDescent="0.2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 x14ac:dyDescent="0.2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 x14ac:dyDescent="0.2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 x14ac:dyDescent="0.2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 x14ac:dyDescent="0.2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 x14ac:dyDescent="0.2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 x14ac:dyDescent="0.2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 x14ac:dyDescent="0.2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 x14ac:dyDescent="0.2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 x14ac:dyDescent="0.2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 x14ac:dyDescent="0.2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 x14ac:dyDescent="0.2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 x14ac:dyDescent="0.2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 x14ac:dyDescent="0.2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 x14ac:dyDescent="0.2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 x14ac:dyDescent="0.2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 x14ac:dyDescent="0.2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 x14ac:dyDescent="0.2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 x14ac:dyDescent="0.2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 x14ac:dyDescent="0.2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 x14ac:dyDescent="0.2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 x14ac:dyDescent="0.2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 x14ac:dyDescent="0.2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 x14ac:dyDescent="0.2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 x14ac:dyDescent="0.2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 x14ac:dyDescent="0.2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 x14ac:dyDescent="0.2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 x14ac:dyDescent="0.2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 x14ac:dyDescent="0.2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 x14ac:dyDescent="0.2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 x14ac:dyDescent="0.2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 x14ac:dyDescent="0.2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 x14ac:dyDescent="0.2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 x14ac:dyDescent="0.2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 x14ac:dyDescent="0.2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 x14ac:dyDescent="0.2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 x14ac:dyDescent="0.2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 x14ac:dyDescent="0.2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 x14ac:dyDescent="0.2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 x14ac:dyDescent="0.2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 x14ac:dyDescent="0.2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 x14ac:dyDescent="0.2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 x14ac:dyDescent="0.2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 x14ac:dyDescent="0.2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 x14ac:dyDescent="0.2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 x14ac:dyDescent="0.2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 x14ac:dyDescent="0.2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 x14ac:dyDescent="0.2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 x14ac:dyDescent="0.2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 x14ac:dyDescent="0.2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 x14ac:dyDescent="0.2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 x14ac:dyDescent="0.2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 x14ac:dyDescent="0.2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 x14ac:dyDescent="0.2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 x14ac:dyDescent="0.2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 x14ac:dyDescent="0.2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 x14ac:dyDescent="0.2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 x14ac:dyDescent="0.2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 x14ac:dyDescent="0.2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 x14ac:dyDescent="0.2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 x14ac:dyDescent="0.2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 x14ac:dyDescent="0.2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 x14ac:dyDescent="0.2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 x14ac:dyDescent="0.2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 x14ac:dyDescent="0.2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 x14ac:dyDescent="0.2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 x14ac:dyDescent="0.2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 x14ac:dyDescent="0.2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 x14ac:dyDescent="0.2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 x14ac:dyDescent="0.2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 x14ac:dyDescent="0.2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 x14ac:dyDescent="0.2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 x14ac:dyDescent="0.2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 x14ac:dyDescent="0.2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 x14ac:dyDescent="0.2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 x14ac:dyDescent="0.2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 x14ac:dyDescent="0.2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 x14ac:dyDescent="0.2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 x14ac:dyDescent="0.2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 x14ac:dyDescent="0.2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 x14ac:dyDescent="0.2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 x14ac:dyDescent="0.2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 x14ac:dyDescent="0.2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 x14ac:dyDescent="0.2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 x14ac:dyDescent="0.2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 x14ac:dyDescent="0.2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 x14ac:dyDescent="0.2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 x14ac:dyDescent="0.2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 x14ac:dyDescent="0.2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 x14ac:dyDescent="0.2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 x14ac:dyDescent="0.2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 x14ac:dyDescent="0.2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 x14ac:dyDescent="0.2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 x14ac:dyDescent="0.2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 x14ac:dyDescent="0.2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 x14ac:dyDescent="0.2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 x14ac:dyDescent="0.2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 x14ac:dyDescent="0.2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 x14ac:dyDescent="0.2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 x14ac:dyDescent="0.2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 x14ac:dyDescent="0.2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 x14ac:dyDescent="0.2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 x14ac:dyDescent="0.2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 x14ac:dyDescent="0.2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 x14ac:dyDescent="0.2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 x14ac:dyDescent="0.2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 x14ac:dyDescent="0.2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 x14ac:dyDescent="0.2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 x14ac:dyDescent="0.2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 x14ac:dyDescent="0.2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 x14ac:dyDescent="0.2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 x14ac:dyDescent="0.2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 x14ac:dyDescent="0.2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 x14ac:dyDescent="0.2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 x14ac:dyDescent="0.2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 x14ac:dyDescent="0.2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 x14ac:dyDescent="0.2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 x14ac:dyDescent="0.2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 x14ac:dyDescent="0.2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 x14ac:dyDescent="0.2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 x14ac:dyDescent="0.2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 x14ac:dyDescent="0.2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 x14ac:dyDescent="0.2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 x14ac:dyDescent="0.2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 x14ac:dyDescent="0.2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 x14ac:dyDescent="0.2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 x14ac:dyDescent="0.2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 x14ac:dyDescent="0.2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 x14ac:dyDescent="0.2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 x14ac:dyDescent="0.2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 x14ac:dyDescent="0.2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 x14ac:dyDescent="0.2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 x14ac:dyDescent="0.2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 x14ac:dyDescent="0.2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 x14ac:dyDescent="0.2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 x14ac:dyDescent="0.2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 x14ac:dyDescent="0.2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 x14ac:dyDescent="0.2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 x14ac:dyDescent="0.2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 x14ac:dyDescent="0.2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 x14ac:dyDescent="0.2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 x14ac:dyDescent="0.2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 x14ac:dyDescent="0.2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 x14ac:dyDescent="0.2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 x14ac:dyDescent="0.2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 x14ac:dyDescent="0.2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 x14ac:dyDescent="0.2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 x14ac:dyDescent="0.2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 x14ac:dyDescent="0.2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 x14ac:dyDescent="0.2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 x14ac:dyDescent="0.2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 x14ac:dyDescent="0.2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 x14ac:dyDescent="0.2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 x14ac:dyDescent="0.2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 x14ac:dyDescent="0.2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 x14ac:dyDescent="0.2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 x14ac:dyDescent="0.2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 x14ac:dyDescent="0.2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 x14ac:dyDescent="0.2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 x14ac:dyDescent="0.2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 x14ac:dyDescent="0.2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 x14ac:dyDescent="0.2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 x14ac:dyDescent="0.2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 x14ac:dyDescent="0.2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 x14ac:dyDescent="0.2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 x14ac:dyDescent="0.2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 x14ac:dyDescent="0.2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 x14ac:dyDescent="0.2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 x14ac:dyDescent="0.2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 x14ac:dyDescent="0.2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 x14ac:dyDescent="0.2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 x14ac:dyDescent="0.2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 x14ac:dyDescent="0.2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 x14ac:dyDescent="0.2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 x14ac:dyDescent="0.2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 x14ac:dyDescent="0.2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 x14ac:dyDescent="0.2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 x14ac:dyDescent="0.2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 x14ac:dyDescent="0.2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 x14ac:dyDescent="0.2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 x14ac:dyDescent="0.2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 x14ac:dyDescent="0.2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 x14ac:dyDescent="0.2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 x14ac:dyDescent="0.2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 x14ac:dyDescent="0.2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 x14ac:dyDescent="0.2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 x14ac:dyDescent="0.2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 x14ac:dyDescent="0.2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 x14ac:dyDescent="0.2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 x14ac:dyDescent="0.2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 x14ac:dyDescent="0.2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 x14ac:dyDescent="0.2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 x14ac:dyDescent="0.2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 x14ac:dyDescent="0.2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 x14ac:dyDescent="0.2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 x14ac:dyDescent="0.2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 x14ac:dyDescent="0.2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 x14ac:dyDescent="0.2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 x14ac:dyDescent="0.2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 x14ac:dyDescent="0.2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 x14ac:dyDescent="0.2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 x14ac:dyDescent="0.2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 x14ac:dyDescent="0.2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 x14ac:dyDescent="0.2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 x14ac:dyDescent="0.2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 x14ac:dyDescent="0.2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 x14ac:dyDescent="0.2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 x14ac:dyDescent="0.2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 x14ac:dyDescent="0.2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 x14ac:dyDescent="0.2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 x14ac:dyDescent="0.2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 x14ac:dyDescent="0.2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 x14ac:dyDescent="0.2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 x14ac:dyDescent="0.2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 x14ac:dyDescent="0.2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 x14ac:dyDescent="0.2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 x14ac:dyDescent="0.2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 x14ac:dyDescent="0.2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 x14ac:dyDescent="0.2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 x14ac:dyDescent="0.2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 x14ac:dyDescent="0.2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 x14ac:dyDescent="0.2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 x14ac:dyDescent="0.2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 x14ac:dyDescent="0.2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 x14ac:dyDescent="0.2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 x14ac:dyDescent="0.2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 x14ac:dyDescent="0.2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 x14ac:dyDescent="0.2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 x14ac:dyDescent="0.2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 x14ac:dyDescent="0.2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 x14ac:dyDescent="0.2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 x14ac:dyDescent="0.2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 x14ac:dyDescent="0.2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 x14ac:dyDescent="0.2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 x14ac:dyDescent="0.2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 x14ac:dyDescent="0.2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 x14ac:dyDescent="0.2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 x14ac:dyDescent="0.2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 x14ac:dyDescent="0.2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 x14ac:dyDescent="0.2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 x14ac:dyDescent="0.2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 x14ac:dyDescent="0.2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 x14ac:dyDescent="0.2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 x14ac:dyDescent="0.2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 x14ac:dyDescent="0.2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 x14ac:dyDescent="0.2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 x14ac:dyDescent="0.2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 x14ac:dyDescent="0.2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 x14ac:dyDescent="0.2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 x14ac:dyDescent="0.2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 x14ac:dyDescent="0.2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 x14ac:dyDescent="0.2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 x14ac:dyDescent="0.2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 x14ac:dyDescent="0.2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 x14ac:dyDescent="0.2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 x14ac:dyDescent="0.2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 x14ac:dyDescent="0.2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 x14ac:dyDescent="0.2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 x14ac:dyDescent="0.2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 x14ac:dyDescent="0.2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 x14ac:dyDescent="0.2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 x14ac:dyDescent="0.2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 x14ac:dyDescent="0.2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 x14ac:dyDescent="0.2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 x14ac:dyDescent="0.2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 x14ac:dyDescent="0.2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 x14ac:dyDescent="0.2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 x14ac:dyDescent="0.2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 x14ac:dyDescent="0.2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 x14ac:dyDescent="0.2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 x14ac:dyDescent="0.2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 x14ac:dyDescent="0.2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 x14ac:dyDescent="0.2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 x14ac:dyDescent="0.2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 x14ac:dyDescent="0.2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 x14ac:dyDescent="0.2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 x14ac:dyDescent="0.2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 x14ac:dyDescent="0.2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 x14ac:dyDescent="0.2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 x14ac:dyDescent="0.2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 x14ac:dyDescent="0.2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 x14ac:dyDescent="0.2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 x14ac:dyDescent="0.2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 x14ac:dyDescent="0.2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 x14ac:dyDescent="0.2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 x14ac:dyDescent="0.2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 x14ac:dyDescent="0.2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 x14ac:dyDescent="0.2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 x14ac:dyDescent="0.2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 x14ac:dyDescent="0.2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 x14ac:dyDescent="0.2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 x14ac:dyDescent="0.2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 x14ac:dyDescent="0.2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 x14ac:dyDescent="0.2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 x14ac:dyDescent="0.2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 x14ac:dyDescent="0.2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 x14ac:dyDescent="0.2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 x14ac:dyDescent="0.2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 x14ac:dyDescent="0.2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 x14ac:dyDescent="0.2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 x14ac:dyDescent="0.2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 x14ac:dyDescent="0.2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 x14ac:dyDescent="0.2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 x14ac:dyDescent="0.2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 x14ac:dyDescent="0.2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 x14ac:dyDescent="0.2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 x14ac:dyDescent="0.2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 x14ac:dyDescent="0.2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 x14ac:dyDescent="0.2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 x14ac:dyDescent="0.2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 x14ac:dyDescent="0.2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 x14ac:dyDescent="0.2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 x14ac:dyDescent="0.2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 x14ac:dyDescent="0.2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 x14ac:dyDescent="0.2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 x14ac:dyDescent="0.2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 x14ac:dyDescent="0.2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 x14ac:dyDescent="0.2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 x14ac:dyDescent="0.2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 x14ac:dyDescent="0.2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 x14ac:dyDescent="0.2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 x14ac:dyDescent="0.2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 x14ac:dyDescent="0.2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 x14ac:dyDescent="0.2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 x14ac:dyDescent="0.2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 x14ac:dyDescent="0.2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 x14ac:dyDescent="0.2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 x14ac:dyDescent="0.2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 x14ac:dyDescent="0.2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 x14ac:dyDescent="0.2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 x14ac:dyDescent="0.2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 x14ac:dyDescent="0.2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 x14ac:dyDescent="0.2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 x14ac:dyDescent="0.2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 x14ac:dyDescent="0.2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 x14ac:dyDescent="0.2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 x14ac:dyDescent="0.2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 x14ac:dyDescent="0.2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 x14ac:dyDescent="0.2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 x14ac:dyDescent="0.2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 x14ac:dyDescent="0.2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 x14ac:dyDescent="0.2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 x14ac:dyDescent="0.2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 x14ac:dyDescent="0.2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 x14ac:dyDescent="0.2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 x14ac:dyDescent="0.2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 x14ac:dyDescent="0.2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 x14ac:dyDescent="0.2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 x14ac:dyDescent="0.2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 x14ac:dyDescent="0.2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 x14ac:dyDescent="0.2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 x14ac:dyDescent="0.2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 x14ac:dyDescent="0.2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 x14ac:dyDescent="0.2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 x14ac:dyDescent="0.2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 x14ac:dyDescent="0.2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 x14ac:dyDescent="0.2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 x14ac:dyDescent="0.2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 x14ac:dyDescent="0.2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 x14ac:dyDescent="0.2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 x14ac:dyDescent="0.2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 x14ac:dyDescent="0.2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 x14ac:dyDescent="0.2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 x14ac:dyDescent="0.2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 x14ac:dyDescent="0.2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 x14ac:dyDescent="0.2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 x14ac:dyDescent="0.2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 x14ac:dyDescent="0.2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 x14ac:dyDescent="0.2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 x14ac:dyDescent="0.2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 x14ac:dyDescent="0.2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 x14ac:dyDescent="0.2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 x14ac:dyDescent="0.2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 x14ac:dyDescent="0.2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 x14ac:dyDescent="0.2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 x14ac:dyDescent="0.2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 x14ac:dyDescent="0.2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 x14ac:dyDescent="0.2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 x14ac:dyDescent="0.2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 x14ac:dyDescent="0.2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 x14ac:dyDescent="0.2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 x14ac:dyDescent="0.2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 x14ac:dyDescent="0.2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 x14ac:dyDescent="0.2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 x14ac:dyDescent="0.2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 x14ac:dyDescent="0.2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 x14ac:dyDescent="0.2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 x14ac:dyDescent="0.2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 x14ac:dyDescent="0.2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 x14ac:dyDescent="0.2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 x14ac:dyDescent="0.2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 x14ac:dyDescent="0.2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 x14ac:dyDescent="0.2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 x14ac:dyDescent="0.2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 x14ac:dyDescent="0.2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 x14ac:dyDescent="0.2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 x14ac:dyDescent="0.2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 x14ac:dyDescent="0.2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 x14ac:dyDescent="0.2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 x14ac:dyDescent="0.2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 x14ac:dyDescent="0.2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 x14ac:dyDescent="0.2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 x14ac:dyDescent="0.2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 x14ac:dyDescent="0.2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 x14ac:dyDescent="0.2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 x14ac:dyDescent="0.2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 x14ac:dyDescent="0.2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 x14ac:dyDescent="0.2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 x14ac:dyDescent="0.2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 x14ac:dyDescent="0.2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 x14ac:dyDescent="0.2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 x14ac:dyDescent="0.2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 x14ac:dyDescent="0.2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 x14ac:dyDescent="0.2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 x14ac:dyDescent="0.2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 x14ac:dyDescent="0.2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 x14ac:dyDescent="0.2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 x14ac:dyDescent="0.2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 x14ac:dyDescent="0.2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 x14ac:dyDescent="0.2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 x14ac:dyDescent="0.2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 x14ac:dyDescent="0.2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 x14ac:dyDescent="0.2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 x14ac:dyDescent="0.2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 x14ac:dyDescent="0.2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 x14ac:dyDescent="0.2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 x14ac:dyDescent="0.2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 x14ac:dyDescent="0.2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 x14ac:dyDescent="0.2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 x14ac:dyDescent="0.2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 x14ac:dyDescent="0.2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 x14ac:dyDescent="0.2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 x14ac:dyDescent="0.2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 x14ac:dyDescent="0.2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 x14ac:dyDescent="0.2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 x14ac:dyDescent="0.2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 x14ac:dyDescent="0.2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 x14ac:dyDescent="0.2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 x14ac:dyDescent="0.2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 x14ac:dyDescent="0.2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 x14ac:dyDescent="0.2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 x14ac:dyDescent="0.2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 x14ac:dyDescent="0.2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 x14ac:dyDescent="0.2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 x14ac:dyDescent="0.2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 x14ac:dyDescent="0.2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 x14ac:dyDescent="0.2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 x14ac:dyDescent="0.2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 x14ac:dyDescent="0.2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 x14ac:dyDescent="0.2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 x14ac:dyDescent="0.2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 x14ac:dyDescent="0.2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 x14ac:dyDescent="0.2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 x14ac:dyDescent="0.2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 x14ac:dyDescent="0.2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49"/>
  <sheetViews>
    <sheetView tabSelected="1" zoomScale="80" zoomScaleNormal="80" workbookViewId="0">
      <pane xSplit="2" ySplit="4" topLeftCell="DH5" activePane="bottomRight" state="frozen"/>
      <selection pane="topRight" activeCell="C1" sqref="C1"/>
      <selection pane="bottomLeft" activeCell="A6" sqref="A6"/>
      <selection pane="bottomRight" activeCell="DM5" sqref="DM5:DN16"/>
    </sheetView>
  </sheetViews>
  <sheetFormatPr defaultColWidth="9.125" defaultRowHeight="12.75" x14ac:dyDescent="0.2"/>
  <cols>
    <col min="1" max="1" width="6.125" style="9" bestFit="1" customWidth="1"/>
    <col min="2" max="2" width="29.625" style="9" customWidth="1"/>
    <col min="3" max="3" width="21.375" style="9" customWidth="1"/>
    <col min="4" max="4" width="22.75" style="9" customWidth="1"/>
    <col min="5" max="6" width="19.25" style="10" bestFit="1" customWidth="1"/>
    <col min="7" max="7" width="22.75" style="10" customWidth="1"/>
    <col min="8" max="8" width="14.125" style="10" customWidth="1"/>
    <col min="9" max="9" width="7.375" style="10" customWidth="1"/>
    <col min="10" max="10" width="21.125" style="9" customWidth="1"/>
    <col min="11" max="11" width="20.75" style="9" customWidth="1"/>
    <col min="12" max="12" width="19.125" style="9" customWidth="1"/>
    <col min="13" max="13" width="18.375" style="9" customWidth="1"/>
    <col min="14" max="14" width="23.375" style="9" customWidth="1"/>
    <col min="15" max="15" width="10.25" style="10" bestFit="1" customWidth="1"/>
    <col min="16" max="16" width="8" style="10" customWidth="1"/>
    <col min="17" max="17" width="20.375" style="9" customWidth="1"/>
    <col min="18" max="18" width="18.375" style="9" bestFit="1" customWidth="1"/>
    <col min="19" max="19" width="20.75" style="9" customWidth="1"/>
    <col min="20" max="20" width="19.625" style="9" customWidth="1"/>
    <col min="21" max="21" width="22.375" style="9" customWidth="1"/>
    <col min="22" max="22" width="11.25" style="10" bestFit="1" customWidth="1"/>
    <col min="23" max="23" width="8.375" style="10" bestFit="1" customWidth="1"/>
    <col min="24" max="24" width="19.375" style="9" customWidth="1"/>
    <col min="25" max="25" width="18.375" style="9" bestFit="1" customWidth="1"/>
    <col min="26" max="26" width="19.625" style="9" customWidth="1"/>
    <col min="27" max="27" width="17.125" style="9" bestFit="1" customWidth="1"/>
    <col min="28" max="28" width="21.625" style="9" customWidth="1"/>
    <col min="29" max="29" width="15.125" style="10" customWidth="1"/>
    <col min="30" max="30" width="8.375" style="10" bestFit="1" customWidth="1"/>
    <col min="31" max="32" width="18.875" style="9" customWidth="1"/>
    <col min="33" max="33" width="21.75" style="9" customWidth="1"/>
    <col min="34" max="34" width="18.75" style="9" customWidth="1"/>
    <col min="35" max="35" width="19.375" style="9" customWidth="1"/>
    <col min="36" max="36" width="10.25" style="10" customWidth="1"/>
    <col min="37" max="37" width="9" style="10" customWidth="1"/>
    <col min="38" max="38" width="19.375" style="9" customWidth="1"/>
    <col min="39" max="39" width="18.875" style="9" customWidth="1"/>
    <col min="40" max="40" width="20" style="9" customWidth="1"/>
    <col min="41" max="42" width="20.625" style="9" customWidth="1"/>
    <col min="43" max="43" width="12.375" style="10" customWidth="1"/>
    <col min="44" max="44" width="7.25" style="10" customWidth="1"/>
    <col min="45" max="45" width="18.75" style="9" customWidth="1"/>
    <col min="46" max="46" width="19.25" style="9" customWidth="1"/>
    <col min="47" max="47" width="19.125" style="9" customWidth="1"/>
    <col min="48" max="48" width="18.625" style="9" customWidth="1"/>
    <col min="49" max="49" width="21.75" style="9" customWidth="1"/>
    <col min="50" max="50" width="11.375" style="10" customWidth="1"/>
    <col min="51" max="51" width="8.375" style="10" customWidth="1"/>
    <col min="52" max="52" width="21.375" style="9" customWidth="1"/>
    <col min="53" max="53" width="18.375" style="9" customWidth="1"/>
    <col min="54" max="54" width="20.375" style="9" customWidth="1"/>
    <col min="55" max="55" width="19.125" style="9" customWidth="1"/>
    <col min="56" max="56" width="20.375" style="9" customWidth="1"/>
    <col min="57" max="57" width="12.625" style="10" bestFit="1" customWidth="1"/>
    <col min="58" max="58" width="8.375" style="10" customWidth="1"/>
    <col min="59" max="59" width="19.625" style="9" customWidth="1"/>
    <col min="60" max="60" width="17.625" style="9" customWidth="1"/>
    <col min="61" max="61" width="18.875" style="9" customWidth="1"/>
    <col min="62" max="62" width="18.375" style="9" customWidth="1"/>
    <col min="63" max="63" width="22.375" style="9" customWidth="1"/>
    <col min="64" max="64" width="15" style="10" customWidth="1"/>
    <col min="65" max="65" width="8.375" style="10" bestFit="1" customWidth="1"/>
    <col min="66" max="66" width="18.375" style="9" customWidth="1"/>
    <col min="67" max="67" width="22.375" style="9" customWidth="1"/>
    <col min="68" max="68" width="18.875" style="9" customWidth="1"/>
    <col min="69" max="69" width="18.375" style="9" customWidth="1"/>
    <col min="70" max="70" width="20.875" style="9" customWidth="1"/>
    <col min="71" max="71" width="10.875" style="10" customWidth="1"/>
    <col min="72" max="72" width="8.375" style="10" customWidth="1"/>
    <col min="73" max="73" width="19.625" style="9" customWidth="1"/>
    <col min="74" max="74" width="20.125" style="9" customWidth="1"/>
    <col min="75" max="75" width="18" style="9" customWidth="1"/>
    <col min="76" max="76" width="15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0" width="20.25" style="9" customWidth="1"/>
    <col min="81" max="81" width="19.25" style="9" customWidth="1"/>
    <col min="82" max="82" width="16.75" style="9" customWidth="1"/>
    <col min="83" max="83" width="17.375" style="9" customWidth="1"/>
    <col min="84" max="84" width="23.375" style="9" customWidth="1"/>
    <col min="85" max="85" width="12" style="10" customWidth="1"/>
    <col min="86" max="86" width="8.375" style="10" customWidth="1"/>
    <col min="87" max="87" width="19" style="9" customWidth="1"/>
    <col min="88" max="88" width="16" style="9" customWidth="1"/>
    <col min="89" max="89" width="19.25" style="9" customWidth="1"/>
    <col min="90" max="90" width="20.75" style="9" customWidth="1"/>
    <col min="91" max="91" width="22.25" style="9" customWidth="1"/>
    <col min="92" max="92" width="12.375" style="10" customWidth="1"/>
    <col min="93" max="93" width="8.375" style="10" bestFit="1" customWidth="1"/>
    <col min="94" max="94" width="19.125" style="9" customWidth="1"/>
    <col min="95" max="96" width="19.625" style="9" customWidth="1"/>
    <col min="97" max="97" width="19.25" style="9" customWidth="1"/>
    <col min="98" max="98" width="17.625" style="9" customWidth="1"/>
    <col min="99" max="99" width="15" style="10" customWidth="1"/>
    <col min="100" max="100" width="8.375" style="10" bestFit="1" customWidth="1"/>
    <col min="101" max="101" width="20.625" style="9" customWidth="1"/>
    <col min="102" max="102" width="20.375" style="9" customWidth="1"/>
    <col min="103" max="103" width="19.75" style="9" customWidth="1"/>
    <col min="104" max="104" width="17.7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08" width="19.125" style="9" customWidth="1"/>
    <col min="109" max="110" width="17.75" style="9" customWidth="1"/>
    <col min="111" max="111" width="22.1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97" x14ac:dyDescent="0.2">
      <c r="B1" s="9" t="s">
        <v>2840</v>
      </c>
      <c r="C1" s="9" t="s">
        <v>16</v>
      </c>
    </row>
    <row r="2" spans="1:197" x14ac:dyDescent="0.2">
      <c r="B2" s="9" t="s">
        <v>2873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 x14ac:dyDescent="0.2">
      <c r="B3" s="46" t="s">
        <v>2901</v>
      </c>
      <c r="C3" s="9" t="s">
        <v>239</v>
      </c>
      <c r="D3" s="16" t="s">
        <v>2852</v>
      </c>
      <c r="J3" s="9" t="s">
        <v>300</v>
      </c>
      <c r="K3" s="16" t="s">
        <v>2853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2852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25.5" x14ac:dyDescent="0.2">
      <c r="A4" s="12" t="s">
        <v>2842</v>
      </c>
      <c r="B4" s="13" t="s">
        <v>2843</v>
      </c>
      <c r="C4" s="13" t="s">
        <v>2870</v>
      </c>
      <c r="D4" s="13" t="s">
        <v>2884</v>
      </c>
      <c r="E4" s="14" t="s">
        <v>2902</v>
      </c>
      <c r="F4" s="13" t="s">
        <v>2903</v>
      </c>
      <c r="G4" s="13" t="s">
        <v>2844</v>
      </c>
      <c r="H4" s="14" t="s">
        <v>2845</v>
      </c>
      <c r="I4" s="14"/>
      <c r="J4" s="13" t="s">
        <v>2870</v>
      </c>
      <c r="K4" s="13" t="s">
        <v>2884</v>
      </c>
      <c r="L4" s="14" t="s">
        <v>2902</v>
      </c>
      <c r="M4" s="13" t="s">
        <v>2903</v>
      </c>
      <c r="N4" s="13" t="s">
        <v>2844</v>
      </c>
      <c r="O4" s="14" t="s">
        <v>2845</v>
      </c>
      <c r="P4" s="14"/>
      <c r="Q4" s="13" t="s">
        <v>2870</v>
      </c>
      <c r="R4" s="13" t="s">
        <v>2884</v>
      </c>
      <c r="S4" s="14" t="s">
        <v>2902</v>
      </c>
      <c r="T4" s="13" t="s">
        <v>2903</v>
      </c>
      <c r="U4" s="13" t="s">
        <v>2844</v>
      </c>
      <c r="V4" s="14" t="s">
        <v>2845</v>
      </c>
      <c r="W4" s="14"/>
      <c r="X4" s="13" t="s">
        <v>2870</v>
      </c>
      <c r="Y4" s="13" t="s">
        <v>2884</v>
      </c>
      <c r="Z4" s="14" t="s">
        <v>2902</v>
      </c>
      <c r="AA4" s="13" t="s">
        <v>2903</v>
      </c>
      <c r="AB4" s="13" t="s">
        <v>2844</v>
      </c>
      <c r="AC4" s="14" t="s">
        <v>2845</v>
      </c>
      <c r="AD4" s="14"/>
      <c r="AE4" s="13" t="s">
        <v>2870</v>
      </c>
      <c r="AF4" s="13" t="s">
        <v>2884</v>
      </c>
      <c r="AG4" s="14" t="s">
        <v>2902</v>
      </c>
      <c r="AH4" s="13" t="s">
        <v>2903</v>
      </c>
      <c r="AI4" s="13" t="s">
        <v>2844</v>
      </c>
      <c r="AJ4" s="14" t="s">
        <v>2845</v>
      </c>
      <c r="AK4" s="14"/>
      <c r="AL4" s="13" t="s">
        <v>2870</v>
      </c>
      <c r="AM4" s="13" t="s">
        <v>2884</v>
      </c>
      <c r="AN4" s="14" t="s">
        <v>2902</v>
      </c>
      <c r="AO4" s="13" t="s">
        <v>2903</v>
      </c>
      <c r="AP4" s="13" t="s">
        <v>2844</v>
      </c>
      <c r="AQ4" s="14" t="s">
        <v>2845</v>
      </c>
      <c r="AR4" s="14"/>
      <c r="AS4" s="13" t="s">
        <v>2870</v>
      </c>
      <c r="AT4" s="13" t="s">
        <v>2884</v>
      </c>
      <c r="AU4" s="14" t="s">
        <v>2902</v>
      </c>
      <c r="AV4" s="13" t="s">
        <v>2903</v>
      </c>
      <c r="AW4" s="13" t="s">
        <v>2844</v>
      </c>
      <c r="AX4" s="14" t="s">
        <v>2845</v>
      </c>
      <c r="AY4" s="14"/>
      <c r="AZ4" s="13" t="s">
        <v>2870</v>
      </c>
      <c r="BA4" s="13" t="s">
        <v>2884</v>
      </c>
      <c r="BB4" s="14" t="s">
        <v>2902</v>
      </c>
      <c r="BC4" s="13" t="s">
        <v>2903</v>
      </c>
      <c r="BD4" s="13" t="s">
        <v>2844</v>
      </c>
      <c r="BE4" s="14" t="s">
        <v>2845</v>
      </c>
      <c r="BF4" s="14"/>
      <c r="BG4" s="13" t="s">
        <v>2870</v>
      </c>
      <c r="BH4" s="13" t="s">
        <v>2884</v>
      </c>
      <c r="BI4" s="14" t="s">
        <v>2902</v>
      </c>
      <c r="BJ4" s="13" t="s">
        <v>2903</v>
      </c>
      <c r="BK4" s="13" t="s">
        <v>2844</v>
      </c>
      <c r="BL4" s="14" t="s">
        <v>2845</v>
      </c>
      <c r="BM4" s="14"/>
      <c r="BN4" s="13" t="s">
        <v>2870</v>
      </c>
      <c r="BO4" s="13" t="s">
        <v>2884</v>
      </c>
      <c r="BP4" s="14" t="s">
        <v>2902</v>
      </c>
      <c r="BQ4" s="13" t="s">
        <v>2903</v>
      </c>
      <c r="BR4" s="13" t="s">
        <v>2844</v>
      </c>
      <c r="BS4" s="14" t="s">
        <v>2845</v>
      </c>
      <c r="BT4" s="14"/>
      <c r="BU4" s="13" t="s">
        <v>2870</v>
      </c>
      <c r="BV4" s="13" t="s">
        <v>2884</v>
      </c>
      <c r="BW4" s="14" t="s">
        <v>2902</v>
      </c>
      <c r="BX4" s="13" t="s">
        <v>2903</v>
      </c>
      <c r="BY4" s="13" t="s">
        <v>2844</v>
      </c>
      <c r="BZ4" s="14" t="s">
        <v>2845</v>
      </c>
      <c r="CA4" s="14"/>
      <c r="CB4" s="13" t="s">
        <v>2870</v>
      </c>
      <c r="CC4" s="13" t="s">
        <v>2884</v>
      </c>
      <c r="CD4" s="14" t="s">
        <v>2902</v>
      </c>
      <c r="CE4" s="13" t="s">
        <v>2903</v>
      </c>
      <c r="CF4" s="13" t="s">
        <v>2844</v>
      </c>
      <c r="CG4" s="14" t="s">
        <v>2845</v>
      </c>
      <c r="CH4" s="14"/>
      <c r="CI4" s="13" t="s">
        <v>2870</v>
      </c>
      <c r="CJ4" s="13" t="s">
        <v>2884</v>
      </c>
      <c r="CK4" s="14" t="s">
        <v>2902</v>
      </c>
      <c r="CL4" s="13" t="s">
        <v>2903</v>
      </c>
      <c r="CM4" s="13" t="s">
        <v>2844</v>
      </c>
      <c r="CN4" s="14" t="s">
        <v>2845</v>
      </c>
      <c r="CO4" s="14"/>
      <c r="CP4" s="13" t="s">
        <v>2870</v>
      </c>
      <c r="CQ4" s="13" t="s">
        <v>2884</v>
      </c>
      <c r="CR4" s="14" t="s">
        <v>2902</v>
      </c>
      <c r="CS4" s="13" t="s">
        <v>2903</v>
      </c>
      <c r="CT4" s="13" t="s">
        <v>2844</v>
      </c>
      <c r="CU4" s="14" t="s">
        <v>2845</v>
      </c>
      <c r="CV4" s="14"/>
      <c r="CW4" s="13" t="s">
        <v>2870</v>
      </c>
      <c r="CX4" s="13" t="s">
        <v>2884</v>
      </c>
      <c r="CY4" s="14" t="s">
        <v>2902</v>
      </c>
      <c r="CZ4" s="13" t="s">
        <v>2903</v>
      </c>
      <c r="DA4" s="13" t="s">
        <v>2844</v>
      </c>
      <c r="DB4" s="14" t="s">
        <v>2845</v>
      </c>
      <c r="DC4" s="14"/>
      <c r="DD4" s="13" t="s">
        <v>2870</v>
      </c>
      <c r="DE4" s="13" t="s">
        <v>2884</v>
      </c>
      <c r="DF4" s="14" t="s">
        <v>2902</v>
      </c>
      <c r="DG4" s="13" t="s">
        <v>2903</v>
      </c>
      <c r="DH4" s="13" t="s">
        <v>2844</v>
      </c>
      <c r="DI4" s="14" t="s">
        <v>2845</v>
      </c>
      <c r="DJ4" s="14"/>
      <c r="DK4" s="13" t="s">
        <v>2870</v>
      </c>
      <c r="DL4" s="13" t="s">
        <v>2884</v>
      </c>
      <c r="DM4" s="14" t="s">
        <v>2902</v>
      </c>
      <c r="DN4" s="13" t="s">
        <v>2903</v>
      </c>
      <c r="DO4" s="13" t="s">
        <v>2844</v>
      </c>
      <c r="DP4" s="14" t="s">
        <v>2845</v>
      </c>
      <c r="DQ4" s="14"/>
    </row>
    <row r="5" spans="1:197" s="50" customFormat="1" ht="13.5" customHeight="1" x14ac:dyDescent="0.25">
      <c r="A5" s="87" t="s">
        <v>2790</v>
      </c>
      <c r="B5" s="87" t="s">
        <v>2791</v>
      </c>
      <c r="C5" s="99">
        <v>387576344.75999999</v>
      </c>
      <c r="D5" s="99">
        <v>425000000</v>
      </c>
      <c r="E5" s="99">
        <v>283333333.33333337</v>
      </c>
      <c r="F5" s="99">
        <v>290305021.95000005</v>
      </c>
      <c r="G5" s="99">
        <v>6971688.6166666672</v>
      </c>
      <c r="H5" s="99">
        <v>2.4605959823529413</v>
      </c>
      <c r="I5" s="98" t="s">
        <v>2846</v>
      </c>
      <c r="J5" s="108">
        <v>98523114.540000007</v>
      </c>
      <c r="K5" s="108">
        <v>107000000</v>
      </c>
      <c r="L5" s="108">
        <v>71333333.333333328</v>
      </c>
      <c r="M5" s="108">
        <v>66695892.889999993</v>
      </c>
      <c r="N5" s="108">
        <v>-4637440.4433333334</v>
      </c>
      <c r="O5" s="108">
        <v>-6.5010847336448601</v>
      </c>
      <c r="P5" s="107" t="s">
        <v>2847</v>
      </c>
      <c r="Q5" s="116">
        <v>32192653.59</v>
      </c>
      <c r="R5" s="116">
        <v>36747740</v>
      </c>
      <c r="S5" s="116">
        <v>24498493.333333336</v>
      </c>
      <c r="T5" s="116">
        <v>27022769.210000005</v>
      </c>
      <c r="U5" s="116">
        <v>2524275.8766666665</v>
      </c>
      <c r="V5" s="116">
        <v>10.303800492220745</v>
      </c>
      <c r="W5" s="115" t="s">
        <v>2846</v>
      </c>
      <c r="X5" s="125">
        <v>31415935.129999999</v>
      </c>
      <c r="Y5" s="125">
        <v>34011603.869999997</v>
      </c>
      <c r="Z5" s="125">
        <v>22674402.579999998</v>
      </c>
      <c r="AA5" s="125">
        <v>20827981.25</v>
      </c>
      <c r="AB5" s="125">
        <v>-1846421.33</v>
      </c>
      <c r="AC5" s="125">
        <v>-8.1431972616938513</v>
      </c>
      <c r="AD5" s="124" t="s">
        <v>2847</v>
      </c>
      <c r="AE5" s="134">
        <v>21549416.530000001</v>
      </c>
      <c r="AF5" s="134">
        <v>26180099.43</v>
      </c>
      <c r="AG5" s="134">
        <v>17453399.620000001</v>
      </c>
      <c r="AH5" s="134">
        <v>23436690.840000015</v>
      </c>
      <c r="AI5" s="134">
        <v>5983291.2199999997</v>
      </c>
      <c r="AJ5" s="134">
        <v>34.281523085873168</v>
      </c>
      <c r="AK5" s="133" t="s">
        <v>2846</v>
      </c>
      <c r="AL5" s="143">
        <v>20244774.530000001</v>
      </c>
      <c r="AM5" s="143">
        <v>22631500</v>
      </c>
      <c r="AN5" s="143">
        <v>15087666.666666666</v>
      </c>
      <c r="AO5" s="143">
        <v>21541781.369999997</v>
      </c>
      <c r="AP5" s="143">
        <v>6454114.7033333331</v>
      </c>
      <c r="AQ5" s="143">
        <v>42.77742109449219</v>
      </c>
      <c r="AR5" s="142" t="s">
        <v>2846</v>
      </c>
      <c r="AS5" s="152">
        <v>64289080.700000003</v>
      </c>
      <c r="AT5" s="152">
        <v>62249684.509999998</v>
      </c>
      <c r="AU5" s="152">
        <v>41499789.673333332</v>
      </c>
      <c r="AV5" s="152">
        <v>71504222.420000017</v>
      </c>
      <c r="AW5" s="152">
        <v>30004432.74666667</v>
      </c>
      <c r="AX5" s="152">
        <v>72.300204369340989</v>
      </c>
      <c r="AY5" s="151" t="s">
        <v>2846</v>
      </c>
      <c r="AZ5" s="161">
        <v>28900483.129999999</v>
      </c>
      <c r="BA5" s="161">
        <v>33000000</v>
      </c>
      <c r="BB5" s="161">
        <v>22000000</v>
      </c>
      <c r="BC5" s="161">
        <v>32239136.190000005</v>
      </c>
      <c r="BD5" s="161">
        <v>10239136.189999999</v>
      </c>
      <c r="BE5" s="161">
        <v>46.541528136363631</v>
      </c>
      <c r="BF5" s="160" t="s">
        <v>2846</v>
      </c>
      <c r="BG5" s="170">
        <v>34747823.609999999</v>
      </c>
      <c r="BH5" s="170">
        <v>36811471.210000001</v>
      </c>
      <c r="BI5" s="170">
        <v>24540980.806666669</v>
      </c>
      <c r="BJ5" s="170">
        <v>31023219.54000001</v>
      </c>
      <c r="BK5" s="170">
        <v>6482238.7333333334</v>
      </c>
      <c r="BL5" s="170">
        <v>26.413935059891347</v>
      </c>
      <c r="BM5" s="169" t="s">
        <v>2846</v>
      </c>
      <c r="BN5" s="178">
        <v>30925723.899999999</v>
      </c>
      <c r="BO5" s="178">
        <v>31000000</v>
      </c>
      <c r="BP5" s="178">
        <v>20666666.666666664</v>
      </c>
      <c r="BQ5" s="178">
        <v>30179007.159999996</v>
      </c>
      <c r="BR5" s="178">
        <v>9512340.4933333341</v>
      </c>
      <c r="BS5" s="178">
        <v>46.027453999999999</v>
      </c>
      <c r="BT5" s="177" t="s">
        <v>2846</v>
      </c>
      <c r="BU5" s="187">
        <v>29162673.18</v>
      </c>
      <c r="BV5" s="187">
        <v>30100900.210000001</v>
      </c>
      <c r="BW5" s="187">
        <v>20067266.806666665</v>
      </c>
      <c r="BX5" s="187">
        <v>29694032.860000003</v>
      </c>
      <c r="BY5" s="187">
        <v>9626766.0533333328</v>
      </c>
      <c r="BZ5" s="187">
        <v>47.97248248144669</v>
      </c>
      <c r="CA5" s="186" t="s">
        <v>2846</v>
      </c>
      <c r="CB5" s="196">
        <v>62382294.990000002</v>
      </c>
      <c r="CC5" s="196">
        <v>62500294.990000002</v>
      </c>
      <c r="CD5" s="196">
        <v>41666863.326666668</v>
      </c>
      <c r="CE5" s="196">
        <v>52287144.809999987</v>
      </c>
      <c r="CF5" s="196">
        <v>10620281.483333334</v>
      </c>
      <c r="CG5" s="196">
        <v>25.48855525809735</v>
      </c>
      <c r="CH5" s="195" t="s">
        <v>2846</v>
      </c>
      <c r="CI5" s="205">
        <v>14971504.109999999</v>
      </c>
      <c r="CJ5" s="205">
        <v>16900000</v>
      </c>
      <c r="CK5" s="205">
        <v>11266666.666666668</v>
      </c>
      <c r="CL5" s="205">
        <v>16967210.470000003</v>
      </c>
      <c r="CM5" s="205">
        <v>5700543.8033333337</v>
      </c>
      <c r="CN5" s="205">
        <v>50.596542633136089</v>
      </c>
      <c r="CO5" s="204" t="s">
        <v>2846</v>
      </c>
      <c r="CP5" s="214">
        <v>38288105.109999999</v>
      </c>
      <c r="CQ5" s="214">
        <v>50345757.25</v>
      </c>
      <c r="CR5" s="214">
        <v>33563838.166666672</v>
      </c>
      <c r="CS5" s="214">
        <v>34133447.980000004</v>
      </c>
      <c r="CT5" s="214">
        <v>569609.81333333335</v>
      </c>
      <c r="CU5" s="214">
        <v>1.6970937903610539</v>
      </c>
      <c r="CV5" s="213" t="s">
        <v>2846</v>
      </c>
      <c r="CW5" s="223">
        <v>11468755.390000001</v>
      </c>
      <c r="CX5" s="223">
        <v>14795480</v>
      </c>
      <c r="CY5" s="223">
        <v>9863653.333333334</v>
      </c>
      <c r="CZ5" s="223">
        <v>12546644.369999997</v>
      </c>
      <c r="DA5" s="223">
        <v>2682991.0366666666</v>
      </c>
      <c r="DB5" s="223">
        <v>27.200783989434608</v>
      </c>
      <c r="DC5" s="222" t="s">
        <v>2846</v>
      </c>
      <c r="DD5" s="232">
        <v>13850020.310000001</v>
      </c>
      <c r="DE5" s="232">
        <v>15500000</v>
      </c>
      <c r="DF5" s="232">
        <v>10333333.333333332</v>
      </c>
      <c r="DG5" s="232">
        <v>13657849.389999995</v>
      </c>
      <c r="DH5" s="232">
        <v>3324516.0566666666</v>
      </c>
      <c r="DI5" s="232">
        <v>32.172736032258065</v>
      </c>
      <c r="DJ5" s="231" t="s">
        <v>2846</v>
      </c>
      <c r="DK5" s="15">
        <f>C5+J5+Q5+X5+AE5+AL5+AS5+AZ5+BG5+BN5+BU5+CB5+CI5+CP5+CW5+DD5</f>
        <v>920488703.50999987</v>
      </c>
      <c r="DL5" s="15">
        <f t="shared" ref="DL5:DN7" si="0">D5+K5+R5+Y5+AF5+AM5+AT5+BA5+BH5+BO5+BV5+CC5+CJ5+CQ5+CX5+DE5</f>
        <v>1004774531.47</v>
      </c>
      <c r="DM5" s="15">
        <f t="shared" si="0"/>
        <v>669849687.64666665</v>
      </c>
      <c r="DN5" s="15">
        <f>F5+M5+T5+AA5+AH5+AO5+AV5+BC5+BJ5+BQ5+BX5+CE5+CL5+CS5+CZ5+DG5</f>
        <v>774062052.70000005</v>
      </c>
      <c r="DO5" s="15">
        <f>DN5-DM5</f>
        <v>104212365.0533334</v>
      </c>
      <c r="DP5" s="15">
        <f>DO5/DM5*100</f>
        <v>15.557574628340125</v>
      </c>
      <c r="DQ5" s="15" t="str">
        <f>IF((DP5&gt;0),"OK","Not OK")</f>
        <v>OK</v>
      </c>
    </row>
    <row r="6" spans="1:197" s="50" customFormat="1" ht="13.5" customHeight="1" x14ac:dyDescent="0.25">
      <c r="A6" s="87" t="s">
        <v>2792</v>
      </c>
      <c r="B6" s="87" t="s">
        <v>2793</v>
      </c>
      <c r="C6" s="99">
        <v>1686110</v>
      </c>
      <c r="D6" s="99">
        <v>1800000</v>
      </c>
      <c r="E6" s="99">
        <v>1200000</v>
      </c>
      <c r="F6" s="99">
        <v>887839</v>
      </c>
      <c r="G6" s="99">
        <v>-312161</v>
      </c>
      <c r="H6" s="99">
        <v>-26.013416666666664</v>
      </c>
      <c r="I6" s="98" t="s">
        <v>2847</v>
      </c>
      <c r="J6" s="108">
        <v>169650</v>
      </c>
      <c r="K6" s="108">
        <v>200000</v>
      </c>
      <c r="L6" s="108">
        <v>133333.33333333334</v>
      </c>
      <c r="M6" s="108">
        <v>81150</v>
      </c>
      <c r="N6" s="108">
        <v>-52183.333333333343</v>
      </c>
      <c r="O6" s="108">
        <v>-39.137500000000003</v>
      </c>
      <c r="P6" s="107" t="s">
        <v>2847</v>
      </c>
      <c r="Q6" s="116">
        <v>324000</v>
      </c>
      <c r="R6" s="116">
        <v>299100</v>
      </c>
      <c r="S6" s="116">
        <v>199400</v>
      </c>
      <c r="T6" s="116">
        <v>226700</v>
      </c>
      <c r="U6" s="116">
        <v>27300</v>
      </c>
      <c r="V6" s="116">
        <v>13.691073219658977</v>
      </c>
      <c r="W6" s="115" t="s">
        <v>2846</v>
      </c>
      <c r="X6" s="125">
        <v>136150</v>
      </c>
      <c r="Y6" s="125">
        <v>80000</v>
      </c>
      <c r="Z6" s="125">
        <v>53333.333333333336</v>
      </c>
      <c r="AA6" s="125">
        <v>58300</v>
      </c>
      <c r="AB6" s="125">
        <v>4966.666666666667</v>
      </c>
      <c r="AC6" s="125">
        <v>9.3125</v>
      </c>
      <c r="AD6" s="124" t="s">
        <v>2846</v>
      </c>
      <c r="AE6" s="134">
        <v>50205</v>
      </c>
      <c r="AF6" s="134">
        <v>50205</v>
      </c>
      <c r="AG6" s="134">
        <v>33470</v>
      </c>
      <c r="AH6" s="134">
        <v>44250</v>
      </c>
      <c r="AI6" s="134">
        <v>10780</v>
      </c>
      <c r="AJ6" s="134">
        <v>32.207947415596053</v>
      </c>
      <c r="AK6" s="133" t="s">
        <v>2846</v>
      </c>
      <c r="AL6" s="143">
        <v>107900</v>
      </c>
      <c r="AM6" s="143">
        <v>110000</v>
      </c>
      <c r="AN6" s="143">
        <v>73333.333333333328</v>
      </c>
      <c r="AO6" s="143">
        <v>50450</v>
      </c>
      <c r="AP6" s="143">
        <v>-22883.333333333332</v>
      </c>
      <c r="AQ6" s="143">
        <v>-31.204545454545453</v>
      </c>
      <c r="AR6" s="142" t="s">
        <v>2847</v>
      </c>
      <c r="AS6" s="152">
        <v>248300</v>
      </c>
      <c r="AT6" s="152">
        <v>311000</v>
      </c>
      <c r="AU6" s="152">
        <v>207333.33333333334</v>
      </c>
      <c r="AV6" s="152">
        <v>158750</v>
      </c>
      <c r="AW6" s="152">
        <v>-48583.333333333336</v>
      </c>
      <c r="AX6" s="152">
        <v>-23.432475884244372</v>
      </c>
      <c r="AY6" s="151" t="s">
        <v>2847</v>
      </c>
      <c r="AZ6" s="161">
        <v>140700</v>
      </c>
      <c r="BA6" s="161">
        <v>140000</v>
      </c>
      <c r="BB6" s="161">
        <v>93333.333333333343</v>
      </c>
      <c r="BC6" s="161">
        <v>101200</v>
      </c>
      <c r="BD6" s="161">
        <v>7866.666666666667</v>
      </c>
      <c r="BE6" s="161">
        <v>8.4285714285714288</v>
      </c>
      <c r="BF6" s="160" t="s">
        <v>2846</v>
      </c>
      <c r="BG6" s="170">
        <v>146250</v>
      </c>
      <c r="BH6" s="170">
        <v>176216</v>
      </c>
      <c r="BI6" s="170">
        <v>117477.33333333334</v>
      </c>
      <c r="BJ6" s="170">
        <v>82800</v>
      </c>
      <c r="BK6" s="170">
        <v>-34677.333333333336</v>
      </c>
      <c r="BL6" s="170">
        <v>-29.518318427384571</v>
      </c>
      <c r="BM6" s="169" t="s">
        <v>2847</v>
      </c>
      <c r="BN6" s="178">
        <v>173550</v>
      </c>
      <c r="BO6" s="178">
        <v>100000</v>
      </c>
      <c r="BP6" s="178">
        <v>66666.666666666672</v>
      </c>
      <c r="BQ6" s="178">
        <v>91650</v>
      </c>
      <c r="BR6" s="178">
        <v>24983.333333333332</v>
      </c>
      <c r="BS6" s="178">
        <v>37.475000000000001</v>
      </c>
      <c r="BT6" s="177" t="s">
        <v>2846</v>
      </c>
      <c r="BU6" s="187">
        <v>138950</v>
      </c>
      <c r="BV6" s="187">
        <v>120000</v>
      </c>
      <c r="BW6" s="187">
        <v>80000</v>
      </c>
      <c r="BX6" s="187">
        <v>106800</v>
      </c>
      <c r="BY6" s="187">
        <v>26800</v>
      </c>
      <c r="BZ6" s="187">
        <v>33.5</v>
      </c>
      <c r="CA6" s="186" t="s">
        <v>2846</v>
      </c>
      <c r="CB6" s="196">
        <v>560850</v>
      </c>
      <c r="CC6" s="196">
        <v>600000</v>
      </c>
      <c r="CD6" s="196">
        <v>400000</v>
      </c>
      <c r="CE6" s="196">
        <v>337430</v>
      </c>
      <c r="CF6" s="196">
        <v>-62570</v>
      </c>
      <c r="CG6" s="196">
        <v>-15.6425</v>
      </c>
      <c r="CH6" s="195" t="s">
        <v>2847</v>
      </c>
      <c r="CI6" s="205">
        <v>45273.2</v>
      </c>
      <c r="CJ6" s="205">
        <v>46000</v>
      </c>
      <c r="CK6" s="205">
        <v>30666.666666666668</v>
      </c>
      <c r="CL6" s="205">
        <v>12900</v>
      </c>
      <c r="CM6" s="205">
        <v>-17766.666666666668</v>
      </c>
      <c r="CN6" s="205">
        <v>-57.934782608695649</v>
      </c>
      <c r="CO6" s="204" t="s">
        <v>2847</v>
      </c>
      <c r="CP6" s="214">
        <v>324700</v>
      </c>
      <c r="CQ6" s="214">
        <v>370000</v>
      </c>
      <c r="CR6" s="214">
        <v>246666.66666666666</v>
      </c>
      <c r="CS6" s="214">
        <v>264500</v>
      </c>
      <c r="CT6" s="214">
        <v>17833.333333333336</v>
      </c>
      <c r="CU6" s="214">
        <v>7.2297297297297298</v>
      </c>
      <c r="CV6" s="213" t="s">
        <v>2846</v>
      </c>
      <c r="CW6" s="223">
        <v>61500</v>
      </c>
      <c r="CX6" s="223">
        <v>50000</v>
      </c>
      <c r="CY6" s="223">
        <v>33333.333333333336</v>
      </c>
      <c r="CZ6" s="223">
        <v>84650</v>
      </c>
      <c r="DA6" s="223">
        <v>51316.666666666672</v>
      </c>
      <c r="DB6" s="223">
        <v>153.94999999999999</v>
      </c>
      <c r="DC6" s="222" t="s">
        <v>2846</v>
      </c>
      <c r="DD6" s="232">
        <v>34650</v>
      </c>
      <c r="DE6" s="232">
        <v>30000</v>
      </c>
      <c r="DF6" s="232">
        <v>20000</v>
      </c>
      <c r="DG6" s="232">
        <v>34750</v>
      </c>
      <c r="DH6" s="232">
        <v>14750</v>
      </c>
      <c r="DI6" s="232">
        <v>73.75</v>
      </c>
      <c r="DJ6" s="231" t="s">
        <v>2846</v>
      </c>
      <c r="DK6" s="15">
        <f t="shared" ref="DK6:DK16" si="1">C6+J6+Q6+X6+AE6+AL6+AS6+AZ6+BG6+BN6+BU6+CB6+CI6+CP6+CW6+DD6</f>
        <v>4348738.2</v>
      </c>
      <c r="DL6" s="15">
        <f t="shared" si="0"/>
        <v>4482521</v>
      </c>
      <c r="DM6" s="15">
        <f t="shared" ref="DM6:DM16" si="2">E6+L6+S6+Z6+AG6+AN6+AU6+BB6+BI6+BP6+BW6+CD6+CK6+CR6+CY6+DF6</f>
        <v>2988347.3333333326</v>
      </c>
      <c r="DN6" s="15">
        <f t="shared" ref="DN6:DN16" si="3">F6+M6+T6+AA6+AH6+AO6+AV6+BC6+BJ6+BQ6+BX6+CE6+CL6+CS6+CZ6+DG6</f>
        <v>2624119</v>
      </c>
      <c r="DO6" s="15">
        <f t="shared" ref="DO6:DO13" si="4">DN6-DM6</f>
        <v>-364228.33333333256</v>
      </c>
      <c r="DP6" s="15">
        <f t="shared" ref="DP6:DP13" si="5">DO6/DM6*100</f>
        <v>-12.18828645755366</v>
      </c>
      <c r="DQ6" s="15" t="str">
        <f t="shared" ref="DQ6:DQ16" si="6">IF((DP6&gt;0),"OK","Not OK")</f>
        <v>Not OK</v>
      </c>
    </row>
    <row r="7" spans="1:197" s="50" customFormat="1" ht="13.5" customHeight="1" x14ac:dyDescent="0.25">
      <c r="A7" s="87" t="s">
        <v>2794</v>
      </c>
      <c r="B7" s="87" t="s">
        <v>2795</v>
      </c>
      <c r="C7" s="99">
        <v>8292122.75</v>
      </c>
      <c r="D7" s="99">
        <v>9000000</v>
      </c>
      <c r="E7" s="99">
        <v>6000000</v>
      </c>
      <c r="F7" s="99">
        <v>5943056.5</v>
      </c>
      <c r="G7" s="99">
        <v>-56943.5</v>
      </c>
      <c r="H7" s="99">
        <v>-0.94905833333333334</v>
      </c>
      <c r="I7" s="98" t="s">
        <v>2847</v>
      </c>
      <c r="J7" s="108">
        <v>2262717.25</v>
      </c>
      <c r="K7" s="108">
        <v>2500000</v>
      </c>
      <c r="L7" s="108">
        <v>1666666.6666666667</v>
      </c>
      <c r="M7" s="108">
        <v>355909.81</v>
      </c>
      <c r="N7" s="108">
        <v>-1310756.8566666667</v>
      </c>
      <c r="O7" s="108">
        <v>-78.6454114</v>
      </c>
      <c r="P7" s="107" t="s">
        <v>2847</v>
      </c>
      <c r="Q7" s="116">
        <v>77760</v>
      </c>
      <c r="R7" s="116">
        <v>176600</v>
      </c>
      <c r="S7" s="116">
        <v>117733.33333333336</v>
      </c>
      <c r="T7" s="116">
        <v>170275</v>
      </c>
      <c r="U7" s="116">
        <v>52541.666666666664</v>
      </c>
      <c r="V7" s="116">
        <v>44.627689694224237</v>
      </c>
      <c r="W7" s="115" t="s">
        <v>2846</v>
      </c>
      <c r="X7" s="125">
        <v>45458</v>
      </c>
      <c r="Y7" s="125">
        <v>99600</v>
      </c>
      <c r="Z7" s="125">
        <v>66400</v>
      </c>
      <c r="AA7" s="125">
        <v>73156</v>
      </c>
      <c r="AB7" s="125">
        <v>6756</v>
      </c>
      <c r="AC7" s="125">
        <v>10.174698795180722</v>
      </c>
      <c r="AD7" s="124" t="s">
        <v>2846</v>
      </c>
      <c r="AE7" s="134">
        <v>89901.31</v>
      </c>
      <c r="AF7" s="134">
        <v>98891.44</v>
      </c>
      <c r="AG7" s="134">
        <v>65927.626666666663</v>
      </c>
      <c r="AH7" s="134">
        <v>116365.5</v>
      </c>
      <c r="AI7" s="134">
        <v>50437.873333333329</v>
      </c>
      <c r="AJ7" s="134">
        <v>76.504912862023247</v>
      </c>
      <c r="AK7" s="133" t="s">
        <v>2846</v>
      </c>
      <c r="AL7" s="143">
        <v>11620</v>
      </c>
      <c r="AM7" s="143">
        <v>20000</v>
      </c>
      <c r="AN7" s="143">
        <v>13333.333333333334</v>
      </c>
      <c r="AO7" s="143">
        <v>19782</v>
      </c>
      <c r="AP7" s="143">
        <v>6448.666666666667</v>
      </c>
      <c r="AQ7" s="143">
        <v>48.365000000000002</v>
      </c>
      <c r="AR7" s="142" t="s">
        <v>2846</v>
      </c>
      <c r="AS7" s="152">
        <v>373683</v>
      </c>
      <c r="AT7" s="152">
        <v>411051.3</v>
      </c>
      <c r="AU7" s="152">
        <v>274034.2</v>
      </c>
      <c r="AV7" s="152">
        <v>243077</v>
      </c>
      <c r="AW7" s="152">
        <v>-30957.200000000001</v>
      </c>
      <c r="AX7" s="152">
        <v>-11.296838131882808</v>
      </c>
      <c r="AY7" s="151" t="s">
        <v>2847</v>
      </c>
      <c r="AZ7" s="161">
        <v>88511.5</v>
      </c>
      <c r="BA7" s="161">
        <v>120000</v>
      </c>
      <c r="BB7" s="161">
        <v>80000</v>
      </c>
      <c r="BC7" s="161">
        <v>73485.5</v>
      </c>
      <c r="BD7" s="161">
        <v>-6514.5</v>
      </c>
      <c r="BE7" s="161">
        <v>-8.1431249999999995</v>
      </c>
      <c r="BF7" s="160" t="s">
        <v>2847</v>
      </c>
      <c r="BG7" s="170">
        <v>68449</v>
      </c>
      <c r="BH7" s="170">
        <v>104514</v>
      </c>
      <c r="BI7" s="170">
        <v>69676</v>
      </c>
      <c r="BJ7" s="170">
        <v>20982</v>
      </c>
      <c r="BK7" s="170">
        <v>-48694</v>
      </c>
      <c r="BL7" s="170">
        <v>-69.886331017854062</v>
      </c>
      <c r="BM7" s="169" t="s">
        <v>2847</v>
      </c>
      <c r="BN7" s="178">
        <v>291848</v>
      </c>
      <c r="BO7" s="178">
        <v>300000</v>
      </c>
      <c r="BP7" s="178">
        <v>200000</v>
      </c>
      <c r="BQ7" s="178">
        <v>219615</v>
      </c>
      <c r="BR7" s="178">
        <v>19615</v>
      </c>
      <c r="BS7" s="178">
        <v>9.8074999999999992</v>
      </c>
      <c r="BT7" s="177" t="s">
        <v>2846</v>
      </c>
      <c r="BU7" s="187">
        <v>11829</v>
      </c>
      <c r="BV7" s="187">
        <v>20000</v>
      </c>
      <c r="BW7" s="187">
        <v>13333.333333333334</v>
      </c>
      <c r="BX7" s="187">
        <v>15833</v>
      </c>
      <c r="BY7" s="187">
        <v>2499.6666666666665</v>
      </c>
      <c r="BZ7" s="187">
        <v>18.747499999999999</v>
      </c>
      <c r="CA7" s="186" t="s">
        <v>2846</v>
      </c>
      <c r="CB7" s="196">
        <v>146953</v>
      </c>
      <c r="CC7" s="196">
        <v>200000</v>
      </c>
      <c r="CD7" s="196">
        <v>133333.33333333334</v>
      </c>
      <c r="CE7" s="196">
        <v>134457</v>
      </c>
      <c r="CF7" s="196">
        <v>1123.6666666666667</v>
      </c>
      <c r="CG7" s="196">
        <v>0.84275</v>
      </c>
      <c r="CH7" s="195" t="s">
        <v>2846</v>
      </c>
      <c r="CI7" s="205">
        <v>19324</v>
      </c>
      <c r="CJ7" s="205">
        <v>25000</v>
      </c>
      <c r="CK7" s="205">
        <v>16666.666666666668</v>
      </c>
      <c r="CL7" s="205">
        <v>10248</v>
      </c>
      <c r="CM7" s="205">
        <v>-6418.6666666666661</v>
      </c>
      <c r="CN7" s="205">
        <v>-38.512</v>
      </c>
      <c r="CO7" s="204" t="s">
        <v>2847</v>
      </c>
      <c r="CP7" s="214">
        <v>3105</v>
      </c>
      <c r="CQ7" s="214">
        <v>0</v>
      </c>
      <c r="CR7" s="214">
        <v>0</v>
      </c>
      <c r="CS7" s="214">
        <v>0</v>
      </c>
      <c r="CT7" s="214">
        <v>0</v>
      </c>
      <c r="CU7" s="215"/>
      <c r="CV7" s="213" t="s">
        <v>2846</v>
      </c>
      <c r="CW7" s="223">
        <v>315814</v>
      </c>
      <c r="CX7" s="223">
        <v>110001</v>
      </c>
      <c r="CY7" s="223">
        <v>73334</v>
      </c>
      <c r="CZ7" s="223">
        <v>231050.25</v>
      </c>
      <c r="DA7" s="223">
        <v>157716.25</v>
      </c>
      <c r="DB7" s="223">
        <v>215.06565849401366</v>
      </c>
      <c r="DC7" s="222" t="s">
        <v>2846</v>
      </c>
      <c r="DD7" s="232">
        <v>16461</v>
      </c>
      <c r="DE7" s="232">
        <v>15000</v>
      </c>
      <c r="DF7" s="232">
        <v>10000</v>
      </c>
      <c r="DG7" s="232">
        <v>12967</v>
      </c>
      <c r="DH7" s="232">
        <v>2967</v>
      </c>
      <c r="DI7" s="232">
        <v>29.67</v>
      </c>
      <c r="DJ7" s="231" t="s">
        <v>2846</v>
      </c>
      <c r="DK7" s="15">
        <f t="shared" si="1"/>
        <v>12115556.810000001</v>
      </c>
      <c r="DL7" s="15">
        <f t="shared" si="0"/>
        <v>13200657.74</v>
      </c>
      <c r="DM7" s="15">
        <f t="shared" si="2"/>
        <v>8800438.4933333341</v>
      </c>
      <c r="DN7" s="15">
        <f t="shared" si="3"/>
        <v>7640259.5599999996</v>
      </c>
      <c r="DO7" s="15">
        <f t="shared" si="4"/>
        <v>-1160178.9333333345</v>
      </c>
      <c r="DP7" s="15">
        <f t="shared" si="5"/>
        <v>-13.183194612543614</v>
      </c>
      <c r="DQ7" s="15" t="str">
        <f t="shared" si="6"/>
        <v>Not OK</v>
      </c>
    </row>
    <row r="8" spans="1:197" s="50" customFormat="1" ht="13.5" customHeight="1" x14ac:dyDescent="0.25">
      <c r="A8" s="87" t="s">
        <v>2797</v>
      </c>
      <c r="B8" s="87" t="s">
        <v>2798</v>
      </c>
      <c r="C8" s="99">
        <v>201214006.53</v>
      </c>
      <c r="D8" s="99">
        <v>215000000</v>
      </c>
      <c r="E8" s="99">
        <v>143333333.33333334</v>
      </c>
      <c r="F8" s="99">
        <v>139248978.78000003</v>
      </c>
      <c r="G8" s="99">
        <v>-4084354.5533333332</v>
      </c>
      <c r="H8" s="99">
        <v>-2.8495496883720928</v>
      </c>
      <c r="I8" s="98" t="s">
        <v>2847</v>
      </c>
      <c r="J8" s="108">
        <v>34797746.159999996</v>
      </c>
      <c r="K8" s="108">
        <v>38000000</v>
      </c>
      <c r="L8" s="108">
        <v>25333333.333333336</v>
      </c>
      <c r="M8" s="108">
        <v>22268501.879999999</v>
      </c>
      <c r="N8" s="108">
        <v>-3064831.4533333331</v>
      </c>
      <c r="O8" s="108">
        <v>-12.098018894736843</v>
      </c>
      <c r="P8" s="107" t="s">
        <v>2847</v>
      </c>
      <c r="Q8" s="116">
        <v>6505483.6200000001</v>
      </c>
      <c r="R8" s="116">
        <v>6686800</v>
      </c>
      <c r="S8" s="116">
        <v>4457866.666666667</v>
      </c>
      <c r="T8" s="116">
        <v>4473238.9800000004</v>
      </c>
      <c r="U8" s="116">
        <v>15372.313333333334</v>
      </c>
      <c r="V8" s="116">
        <v>0.34483564634802899</v>
      </c>
      <c r="W8" s="115" t="s">
        <v>2846</v>
      </c>
      <c r="X8" s="125">
        <v>4804741.0599999996</v>
      </c>
      <c r="Y8" s="125">
        <v>3850000</v>
      </c>
      <c r="Z8" s="125">
        <v>2566666.666666667</v>
      </c>
      <c r="AA8" s="125">
        <v>3399729.87</v>
      </c>
      <c r="AB8" s="125">
        <v>833063.20333333337</v>
      </c>
      <c r="AC8" s="125">
        <v>32.457007922077921</v>
      </c>
      <c r="AD8" s="124" t="s">
        <v>2846</v>
      </c>
      <c r="AE8" s="134">
        <v>4343154</v>
      </c>
      <c r="AF8" s="134">
        <v>4976675.8899999997</v>
      </c>
      <c r="AG8" s="134">
        <v>3317783.9266666668</v>
      </c>
      <c r="AH8" s="134">
        <v>3727905.61</v>
      </c>
      <c r="AI8" s="134">
        <v>410121.68333333329</v>
      </c>
      <c r="AJ8" s="134">
        <v>12.361313828697009</v>
      </c>
      <c r="AK8" s="133" t="s">
        <v>2846</v>
      </c>
      <c r="AL8" s="143">
        <v>4385040.0599999996</v>
      </c>
      <c r="AM8" s="143">
        <v>4800000</v>
      </c>
      <c r="AN8" s="143">
        <v>3200000</v>
      </c>
      <c r="AO8" s="143">
        <v>2918733.8000000003</v>
      </c>
      <c r="AP8" s="143">
        <v>-281266.2</v>
      </c>
      <c r="AQ8" s="143">
        <v>-8.7895687500000008</v>
      </c>
      <c r="AR8" s="142" t="s">
        <v>2847</v>
      </c>
      <c r="AS8" s="152">
        <v>7656146</v>
      </c>
      <c r="AT8" s="152">
        <v>8200000</v>
      </c>
      <c r="AU8" s="152">
        <v>5466666.666666667</v>
      </c>
      <c r="AV8" s="152">
        <v>5392508.0999999996</v>
      </c>
      <c r="AW8" s="152">
        <v>-74158.566666666666</v>
      </c>
      <c r="AX8" s="152">
        <v>-1.3565591463414635</v>
      </c>
      <c r="AY8" s="151" t="s">
        <v>2847</v>
      </c>
      <c r="AZ8" s="161">
        <v>7850612.2800000003</v>
      </c>
      <c r="BA8" s="161">
        <v>8900000</v>
      </c>
      <c r="BB8" s="161">
        <v>5933333.333333334</v>
      </c>
      <c r="BC8" s="161">
        <v>5540654.6799999997</v>
      </c>
      <c r="BD8" s="161">
        <v>-392678.65333333332</v>
      </c>
      <c r="BE8" s="161">
        <v>-6.6181795505617975</v>
      </c>
      <c r="BF8" s="160" t="s">
        <v>2847</v>
      </c>
      <c r="BG8" s="170">
        <v>6096865.2699999996</v>
      </c>
      <c r="BH8" s="170">
        <v>6600699</v>
      </c>
      <c r="BI8" s="170">
        <v>4400466</v>
      </c>
      <c r="BJ8" s="170">
        <v>4008596.92</v>
      </c>
      <c r="BK8" s="170">
        <v>-391869.08</v>
      </c>
      <c r="BL8" s="170">
        <v>-8.905172315841094</v>
      </c>
      <c r="BM8" s="169" t="s">
        <v>2847</v>
      </c>
      <c r="BN8" s="178">
        <v>5891899.8399999999</v>
      </c>
      <c r="BO8" s="178">
        <v>5800000</v>
      </c>
      <c r="BP8" s="178">
        <v>3866666.6666666665</v>
      </c>
      <c r="BQ8" s="178">
        <v>4336507.88</v>
      </c>
      <c r="BR8" s="178">
        <v>469841.21333333332</v>
      </c>
      <c r="BS8" s="178">
        <v>12.151065862068965</v>
      </c>
      <c r="BT8" s="177" t="s">
        <v>2846</v>
      </c>
      <c r="BU8" s="187">
        <v>4168091.29</v>
      </c>
      <c r="BV8" s="187">
        <v>4300000</v>
      </c>
      <c r="BW8" s="187">
        <v>2866666.666666667</v>
      </c>
      <c r="BX8" s="187">
        <v>3299804.98</v>
      </c>
      <c r="BY8" s="187">
        <v>433138.31333333335</v>
      </c>
      <c r="BZ8" s="187">
        <v>15.109476046511627</v>
      </c>
      <c r="CA8" s="186" t="s">
        <v>2846</v>
      </c>
      <c r="CB8" s="196">
        <v>4908288.07</v>
      </c>
      <c r="CC8" s="196">
        <v>5608288.0700000003</v>
      </c>
      <c r="CD8" s="196">
        <v>3738858.7133333329</v>
      </c>
      <c r="CE8" s="196">
        <v>3418674.79</v>
      </c>
      <c r="CF8" s="196">
        <v>-320183.92333333334</v>
      </c>
      <c r="CG8" s="196">
        <v>-8.5636807347522712</v>
      </c>
      <c r="CH8" s="195" t="s">
        <v>2847</v>
      </c>
      <c r="CI8" s="205">
        <v>1643241.82</v>
      </c>
      <c r="CJ8" s="205">
        <v>1800000</v>
      </c>
      <c r="CK8" s="205">
        <v>1200000</v>
      </c>
      <c r="CL8" s="205">
        <v>1162642.18</v>
      </c>
      <c r="CM8" s="205">
        <v>-37357.82</v>
      </c>
      <c r="CN8" s="205">
        <v>-3.1131516666666665</v>
      </c>
      <c r="CO8" s="204" t="s">
        <v>2847</v>
      </c>
      <c r="CP8" s="214">
        <v>7628136.9000000004</v>
      </c>
      <c r="CQ8" s="214">
        <v>6807645</v>
      </c>
      <c r="CR8" s="214">
        <v>4538430</v>
      </c>
      <c r="CS8" s="214">
        <v>4994003.6100000003</v>
      </c>
      <c r="CT8" s="214">
        <v>455573.61</v>
      </c>
      <c r="CU8" s="214">
        <v>10.038132349733276</v>
      </c>
      <c r="CV8" s="213" t="s">
        <v>2846</v>
      </c>
      <c r="CW8" s="223">
        <v>4181177.07</v>
      </c>
      <c r="CX8" s="223">
        <v>4170000</v>
      </c>
      <c r="CY8" s="223">
        <v>2780000</v>
      </c>
      <c r="CZ8" s="223">
        <v>2906746.93</v>
      </c>
      <c r="DA8" s="223">
        <v>126746.93</v>
      </c>
      <c r="DB8" s="223">
        <v>4.5592420863309355</v>
      </c>
      <c r="DC8" s="222" t="s">
        <v>2846</v>
      </c>
      <c r="DD8" s="232">
        <v>5389847.2000000002</v>
      </c>
      <c r="DE8" s="232">
        <v>5300000</v>
      </c>
      <c r="DF8" s="232">
        <v>3533333.3333333335</v>
      </c>
      <c r="DG8" s="232">
        <v>3548570.39</v>
      </c>
      <c r="DH8" s="232">
        <v>15237.056666666667</v>
      </c>
      <c r="DI8" s="232">
        <v>0.43123745283018866</v>
      </c>
      <c r="DJ8" s="231" t="s">
        <v>2846</v>
      </c>
      <c r="DK8" s="15">
        <f t="shared" si="1"/>
        <v>311464477.1699999</v>
      </c>
      <c r="DL8" s="15">
        <f t="shared" ref="DL8:DN13" si="7">D9+K8+R8+Y8+AF8+AM8+AT8+BA8+BH8+BO8+BV8+CC8+CJ8+CQ8+CX8+DE8</f>
        <v>269800107.95999998</v>
      </c>
      <c r="DM8" s="15">
        <f t="shared" si="2"/>
        <v>220533405.30666667</v>
      </c>
      <c r="DN8" s="15">
        <f t="shared" si="3"/>
        <v>214645799.38000003</v>
      </c>
      <c r="DO8" s="15">
        <f t="shared" si="4"/>
        <v>-5887605.9266666472</v>
      </c>
      <c r="DP8" s="15">
        <f t="shared" si="5"/>
        <v>-2.6697116105741583</v>
      </c>
      <c r="DQ8" s="15" t="str">
        <f t="shared" si="6"/>
        <v>Not OK</v>
      </c>
    </row>
    <row r="9" spans="1:197" s="50" customFormat="1" ht="13.5" customHeight="1" x14ac:dyDescent="0.25">
      <c r="A9" s="87" t="s">
        <v>2799</v>
      </c>
      <c r="B9" s="87" t="s">
        <v>2800</v>
      </c>
      <c r="C9" s="99">
        <v>140452878.90000001</v>
      </c>
      <c r="D9" s="99">
        <v>154000000</v>
      </c>
      <c r="E9" s="99">
        <v>102666666.66666667</v>
      </c>
      <c r="F9" s="99">
        <v>70232638.460000008</v>
      </c>
      <c r="G9" s="99">
        <v>-32434028.206666663</v>
      </c>
      <c r="H9" s="99">
        <v>-31.591585915584414</v>
      </c>
      <c r="I9" s="98" t="s">
        <v>2847</v>
      </c>
      <c r="J9" s="108">
        <v>42137006.490000002</v>
      </c>
      <c r="K9" s="108">
        <v>40000000</v>
      </c>
      <c r="L9" s="108">
        <v>26666666.666666668</v>
      </c>
      <c r="M9" s="108">
        <v>25025636.949999996</v>
      </c>
      <c r="N9" s="108">
        <v>-1641029.7166666668</v>
      </c>
      <c r="O9" s="108">
        <v>-6.1538614374999998</v>
      </c>
      <c r="P9" s="107" t="s">
        <v>2847</v>
      </c>
      <c r="Q9" s="116">
        <v>4478473.82</v>
      </c>
      <c r="R9" s="116">
        <v>4862200</v>
      </c>
      <c r="S9" s="116">
        <v>3241466.6666666665</v>
      </c>
      <c r="T9" s="116">
        <v>3598343.67</v>
      </c>
      <c r="U9" s="116">
        <v>356877.0033333333</v>
      </c>
      <c r="V9" s="116">
        <v>11.009738492863313</v>
      </c>
      <c r="W9" s="115" t="s">
        <v>2846</v>
      </c>
      <c r="X9" s="125">
        <v>3171133.37</v>
      </c>
      <c r="Y9" s="125">
        <v>2095053</v>
      </c>
      <c r="Z9" s="125">
        <v>1396702</v>
      </c>
      <c r="AA9" s="125">
        <v>1842322.0699999998</v>
      </c>
      <c r="AB9" s="125">
        <v>445620.07</v>
      </c>
      <c r="AC9" s="125">
        <v>31.9051644516869</v>
      </c>
      <c r="AD9" s="124" t="s">
        <v>2846</v>
      </c>
      <c r="AE9" s="134">
        <v>2492303.2799999998</v>
      </c>
      <c r="AF9" s="134">
        <v>2592307.2799999998</v>
      </c>
      <c r="AG9" s="134">
        <v>1728204.8533333333</v>
      </c>
      <c r="AH9" s="134">
        <v>1850331.0199999998</v>
      </c>
      <c r="AI9" s="134">
        <v>122126.16666666666</v>
      </c>
      <c r="AJ9" s="134">
        <v>7.0666487500663884</v>
      </c>
      <c r="AK9" s="133" t="s">
        <v>2846</v>
      </c>
      <c r="AL9" s="143">
        <v>990821.51</v>
      </c>
      <c r="AM9" s="143">
        <v>1100000</v>
      </c>
      <c r="AN9" s="143">
        <v>733333.33333333337</v>
      </c>
      <c r="AO9" s="143">
        <v>621962.38</v>
      </c>
      <c r="AP9" s="143">
        <v>-111370.95333333334</v>
      </c>
      <c r="AQ9" s="143">
        <v>-15.186948181818181</v>
      </c>
      <c r="AR9" s="142" t="s">
        <v>2847</v>
      </c>
      <c r="AS9" s="152">
        <v>7835831.2400000002</v>
      </c>
      <c r="AT9" s="152">
        <v>8270639.21</v>
      </c>
      <c r="AU9" s="152">
        <v>5513759.4733333327</v>
      </c>
      <c r="AV9" s="152">
        <v>2816412.4999999995</v>
      </c>
      <c r="AW9" s="152">
        <v>-2697346.9733333336</v>
      </c>
      <c r="AX9" s="152">
        <v>-48.920287262778572</v>
      </c>
      <c r="AY9" s="151" t="s">
        <v>2847</v>
      </c>
      <c r="AZ9" s="161">
        <v>2244859.84</v>
      </c>
      <c r="BA9" s="161">
        <v>1900000</v>
      </c>
      <c r="BB9" s="161">
        <v>1266666.6666666667</v>
      </c>
      <c r="BC9" s="161">
        <v>1347405.75</v>
      </c>
      <c r="BD9" s="161">
        <v>80739.083333333328</v>
      </c>
      <c r="BE9" s="161">
        <v>6.3741381578947376</v>
      </c>
      <c r="BF9" s="160" t="s">
        <v>2846</v>
      </c>
      <c r="BG9" s="170">
        <v>1389542.89</v>
      </c>
      <c r="BH9" s="170">
        <v>1390360</v>
      </c>
      <c r="BI9" s="170">
        <v>926906.66666666663</v>
      </c>
      <c r="BJ9" s="170">
        <v>1001940.2</v>
      </c>
      <c r="BK9" s="170">
        <v>75033.53333333334</v>
      </c>
      <c r="BL9" s="170">
        <v>8.0950473258724358</v>
      </c>
      <c r="BM9" s="169" t="s">
        <v>2846</v>
      </c>
      <c r="BN9" s="178">
        <v>3991468.31</v>
      </c>
      <c r="BO9" s="178">
        <v>2500000</v>
      </c>
      <c r="BP9" s="178">
        <v>1666666.6666666667</v>
      </c>
      <c r="BQ9" s="178">
        <v>2471693.52</v>
      </c>
      <c r="BR9" s="178">
        <v>805026.85333333327</v>
      </c>
      <c r="BS9" s="178">
        <v>48.301611200000004</v>
      </c>
      <c r="BT9" s="177" t="s">
        <v>2846</v>
      </c>
      <c r="BU9" s="187">
        <v>3525982.72</v>
      </c>
      <c r="BV9" s="187">
        <v>2750000</v>
      </c>
      <c r="BW9" s="187">
        <v>1833333.3333333333</v>
      </c>
      <c r="BX9" s="187">
        <v>2478949.5499999998</v>
      </c>
      <c r="BY9" s="187">
        <v>645616.21666666667</v>
      </c>
      <c r="BZ9" s="187">
        <v>35.215429999999998</v>
      </c>
      <c r="CA9" s="186" t="s">
        <v>2846</v>
      </c>
      <c r="CB9" s="196">
        <v>1999157.58</v>
      </c>
      <c r="CC9" s="196">
        <v>2019157.58</v>
      </c>
      <c r="CD9" s="196">
        <v>1346105.0533333332</v>
      </c>
      <c r="CE9" s="196">
        <v>1125719.8499999999</v>
      </c>
      <c r="CF9" s="196">
        <v>-220385.20333333334</v>
      </c>
      <c r="CG9" s="196">
        <v>-16.372065671070605</v>
      </c>
      <c r="CH9" s="195" t="s">
        <v>2847</v>
      </c>
      <c r="CI9" s="205">
        <v>360260.62</v>
      </c>
      <c r="CJ9" s="205">
        <v>402000</v>
      </c>
      <c r="CK9" s="205">
        <v>268000</v>
      </c>
      <c r="CL9" s="205">
        <v>426714.32</v>
      </c>
      <c r="CM9" s="205">
        <v>158714.32</v>
      </c>
      <c r="CN9" s="205">
        <v>59.221761194029845</v>
      </c>
      <c r="CO9" s="204" t="s">
        <v>2846</v>
      </c>
      <c r="CP9" s="214">
        <v>3070999.85</v>
      </c>
      <c r="CQ9" s="214">
        <v>2079502</v>
      </c>
      <c r="CR9" s="214">
        <v>1386334.6666666665</v>
      </c>
      <c r="CS9" s="214">
        <v>2087631.38</v>
      </c>
      <c r="CT9" s="214">
        <v>701296.71333333326</v>
      </c>
      <c r="CU9" s="214">
        <v>50.586393761583295</v>
      </c>
      <c r="CV9" s="213" t="s">
        <v>2846</v>
      </c>
      <c r="CW9" s="223">
        <v>1678821.64</v>
      </c>
      <c r="CX9" s="223">
        <v>1660000</v>
      </c>
      <c r="CY9" s="223">
        <v>1106666.6666666667</v>
      </c>
      <c r="CZ9" s="223">
        <v>1061187.98</v>
      </c>
      <c r="DA9" s="223">
        <v>-45478.686666666668</v>
      </c>
      <c r="DB9" s="223">
        <v>-4.1095198795180723</v>
      </c>
      <c r="DC9" s="222" t="s">
        <v>2847</v>
      </c>
      <c r="DD9" s="232">
        <v>1419003.47</v>
      </c>
      <c r="DE9" s="232">
        <v>1300000</v>
      </c>
      <c r="DF9" s="232">
        <v>866666.66666666663</v>
      </c>
      <c r="DG9" s="232">
        <v>900390.56999999983</v>
      </c>
      <c r="DH9" s="232">
        <v>33723.903333333335</v>
      </c>
      <c r="DI9" s="232">
        <v>3.8912196153846152</v>
      </c>
      <c r="DJ9" s="231" t="s">
        <v>2846</v>
      </c>
      <c r="DK9" s="15">
        <f t="shared" si="1"/>
        <v>221238545.53</v>
      </c>
      <c r="DL9" s="15">
        <f t="shared" si="7"/>
        <v>82521219.070000008</v>
      </c>
      <c r="DM9" s="15">
        <f t="shared" si="2"/>
        <v>152614146.04666665</v>
      </c>
      <c r="DN9" s="15">
        <f t="shared" si="3"/>
        <v>118889280.16999996</v>
      </c>
      <c r="DO9" s="15">
        <f t="shared" si="4"/>
        <v>-33724865.876666695</v>
      </c>
      <c r="DP9" s="15">
        <f t="shared" si="5"/>
        <v>-22.098125730988425</v>
      </c>
      <c r="DQ9" s="15" t="str">
        <f t="shared" si="6"/>
        <v>Not OK</v>
      </c>
    </row>
    <row r="10" spans="1:197" s="50" customFormat="1" ht="13.5" customHeight="1" x14ac:dyDescent="0.25">
      <c r="A10" s="87" t="s">
        <v>2801</v>
      </c>
      <c r="B10" s="87" t="s">
        <v>2802</v>
      </c>
      <c r="C10" s="99">
        <v>11410261.58</v>
      </c>
      <c r="D10" s="99">
        <v>7600000</v>
      </c>
      <c r="E10" s="99">
        <v>5066666.666666667</v>
      </c>
      <c r="F10" s="99">
        <v>4910738.55</v>
      </c>
      <c r="G10" s="99">
        <v>-155928.11666666667</v>
      </c>
      <c r="H10" s="99">
        <v>-3.0775286184210526</v>
      </c>
      <c r="I10" s="98" t="s">
        <v>2847</v>
      </c>
      <c r="J10" s="108">
        <v>1082775</v>
      </c>
      <c r="K10" s="108">
        <v>500000</v>
      </c>
      <c r="L10" s="108">
        <v>333333.33333333337</v>
      </c>
      <c r="M10" s="108">
        <v>282418</v>
      </c>
      <c r="N10" s="108">
        <v>-50915.333333333336</v>
      </c>
      <c r="O10" s="108">
        <v>-15.2746</v>
      </c>
      <c r="P10" s="107" t="s">
        <v>2847</v>
      </c>
      <c r="Q10" s="116">
        <v>65157.96</v>
      </c>
      <c r="R10" s="116">
        <v>72430</v>
      </c>
      <c r="S10" s="116">
        <v>48286.666666666664</v>
      </c>
      <c r="T10" s="116">
        <v>92826.34</v>
      </c>
      <c r="U10" s="116">
        <v>44539.67333333334</v>
      </c>
      <c r="V10" s="116">
        <v>92.240107690183621</v>
      </c>
      <c r="W10" s="115" t="s">
        <v>2846</v>
      </c>
      <c r="X10" s="125">
        <v>208987.06</v>
      </c>
      <c r="Y10" s="125">
        <v>250000</v>
      </c>
      <c r="Z10" s="125">
        <v>166666.66666666669</v>
      </c>
      <c r="AA10" s="125">
        <v>207353</v>
      </c>
      <c r="AB10" s="125">
        <v>40686.333333333336</v>
      </c>
      <c r="AC10" s="125">
        <v>24.411799999999999</v>
      </c>
      <c r="AD10" s="124" t="s">
        <v>2846</v>
      </c>
      <c r="AE10" s="134">
        <v>180643</v>
      </c>
      <c r="AF10" s="134">
        <v>168633.33</v>
      </c>
      <c r="AG10" s="134">
        <v>112422.22</v>
      </c>
      <c r="AH10" s="134">
        <v>272737</v>
      </c>
      <c r="AI10" s="134">
        <v>160314.78</v>
      </c>
      <c r="AJ10" s="134">
        <v>142.60061756474832</v>
      </c>
      <c r="AK10" s="133" t="s">
        <v>2846</v>
      </c>
      <c r="AL10" s="143">
        <v>3243</v>
      </c>
      <c r="AM10" s="143">
        <v>8000</v>
      </c>
      <c r="AN10" s="143">
        <v>5333.333333333333</v>
      </c>
      <c r="AO10" s="143">
        <v>4426</v>
      </c>
      <c r="AP10" s="143">
        <v>-907.33333333333326</v>
      </c>
      <c r="AQ10" s="143">
        <v>-17.012499999999999</v>
      </c>
      <c r="AR10" s="142" t="s">
        <v>2847</v>
      </c>
      <c r="AS10" s="152">
        <v>3428548</v>
      </c>
      <c r="AT10" s="152">
        <v>3770353.35</v>
      </c>
      <c r="AU10" s="152">
        <v>2513568.9</v>
      </c>
      <c r="AV10" s="152">
        <v>626631</v>
      </c>
      <c r="AW10" s="152">
        <v>-1886937.9</v>
      </c>
      <c r="AX10" s="152">
        <v>-75.070068697937813</v>
      </c>
      <c r="AY10" s="151" t="s">
        <v>2847</v>
      </c>
      <c r="AZ10" s="161">
        <v>667836</v>
      </c>
      <c r="BA10" s="161">
        <v>210000</v>
      </c>
      <c r="BB10" s="161">
        <v>140000</v>
      </c>
      <c r="BC10" s="161">
        <v>191598.75</v>
      </c>
      <c r="BD10" s="161">
        <v>51598.75</v>
      </c>
      <c r="BE10" s="161">
        <v>36.856250000000003</v>
      </c>
      <c r="BF10" s="160" t="s">
        <v>2846</v>
      </c>
      <c r="BG10" s="170">
        <v>52743</v>
      </c>
      <c r="BH10" s="170">
        <v>57514</v>
      </c>
      <c r="BI10" s="170">
        <v>38342.666666666664</v>
      </c>
      <c r="BJ10" s="170">
        <v>35222</v>
      </c>
      <c r="BK10" s="170">
        <v>-3120.6666666666665</v>
      </c>
      <c r="BL10" s="170">
        <v>-8.1388879229405013</v>
      </c>
      <c r="BM10" s="169" t="s">
        <v>2847</v>
      </c>
      <c r="BN10" s="178">
        <v>70170.23</v>
      </c>
      <c r="BO10" s="178">
        <v>10000</v>
      </c>
      <c r="BP10" s="178">
        <v>6666.6666666666661</v>
      </c>
      <c r="BQ10" s="178">
        <v>66384.5</v>
      </c>
      <c r="BR10" s="178">
        <v>59717.833333333336</v>
      </c>
      <c r="BS10" s="178">
        <v>895.76750000000004</v>
      </c>
      <c r="BT10" s="177" t="s">
        <v>2846</v>
      </c>
      <c r="BU10" s="187">
        <v>170498</v>
      </c>
      <c r="BV10" s="187">
        <v>114000</v>
      </c>
      <c r="BW10" s="187">
        <v>76000</v>
      </c>
      <c r="BX10" s="187">
        <v>137954</v>
      </c>
      <c r="BY10" s="187">
        <v>61954</v>
      </c>
      <c r="BZ10" s="187">
        <v>81.518421052631567</v>
      </c>
      <c r="CA10" s="186" t="s">
        <v>2846</v>
      </c>
      <c r="CB10" s="196">
        <v>2905155.5</v>
      </c>
      <c r="CC10" s="196">
        <v>2114331.5</v>
      </c>
      <c r="CD10" s="196">
        <v>1409554.3333333333</v>
      </c>
      <c r="CE10" s="196">
        <v>544071.53</v>
      </c>
      <c r="CF10" s="196">
        <v>-865482.80333333334</v>
      </c>
      <c r="CG10" s="196">
        <v>-61.401166515279179</v>
      </c>
      <c r="CH10" s="195" t="s">
        <v>2847</v>
      </c>
      <c r="CI10" s="205">
        <v>2883</v>
      </c>
      <c r="CJ10" s="205">
        <v>4000</v>
      </c>
      <c r="CK10" s="205">
        <v>2666.6666666666665</v>
      </c>
      <c r="CL10" s="205">
        <v>1583</v>
      </c>
      <c r="CM10" s="205">
        <v>-1083.6666666666665</v>
      </c>
      <c r="CN10" s="205">
        <v>-40.637500000000003</v>
      </c>
      <c r="CO10" s="204" t="s">
        <v>2847</v>
      </c>
      <c r="CP10" s="214">
        <v>1114939</v>
      </c>
      <c r="CQ10" s="214">
        <v>431662</v>
      </c>
      <c r="CR10" s="214">
        <v>287774.66666666669</v>
      </c>
      <c r="CS10" s="214">
        <v>195880</v>
      </c>
      <c r="CT10" s="214">
        <v>-91894.666666666672</v>
      </c>
      <c r="CU10" s="214">
        <v>-31.932854872562327</v>
      </c>
      <c r="CV10" s="213" t="s">
        <v>2847</v>
      </c>
      <c r="CW10" s="223">
        <v>0</v>
      </c>
      <c r="CX10" s="223">
        <v>0</v>
      </c>
      <c r="CY10" s="223">
        <v>0</v>
      </c>
      <c r="CZ10" s="223">
        <v>1200</v>
      </c>
      <c r="DA10" s="223">
        <v>1200</v>
      </c>
      <c r="DB10" s="224"/>
      <c r="DC10" s="222" t="s">
        <v>2846</v>
      </c>
      <c r="DD10" s="232">
        <v>360</v>
      </c>
      <c r="DE10" s="232">
        <v>1300</v>
      </c>
      <c r="DF10" s="232">
        <v>866.66666666666663</v>
      </c>
      <c r="DG10" s="232">
        <v>1315</v>
      </c>
      <c r="DH10" s="232">
        <v>448.33333333333331</v>
      </c>
      <c r="DI10" s="232">
        <v>51.730769230769226</v>
      </c>
      <c r="DJ10" s="231" t="s">
        <v>2846</v>
      </c>
      <c r="DK10" s="15">
        <f t="shared" si="1"/>
        <v>21364200.330000002</v>
      </c>
      <c r="DL10" s="15">
        <f t="shared" si="7"/>
        <v>152712224.18000001</v>
      </c>
      <c r="DM10" s="15">
        <f t="shared" si="2"/>
        <v>10208149.453333331</v>
      </c>
      <c r="DN10" s="15">
        <f t="shared" si="3"/>
        <v>7572338.6699999999</v>
      </c>
      <c r="DO10" s="15">
        <f t="shared" si="4"/>
        <v>-2635810.7833333313</v>
      </c>
      <c r="DP10" s="15">
        <f t="shared" si="5"/>
        <v>-25.820652365866799</v>
      </c>
      <c r="DQ10" s="15" t="str">
        <f t="shared" si="6"/>
        <v>Not OK</v>
      </c>
    </row>
    <row r="11" spans="1:197" s="50" customFormat="1" ht="13.5" customHeight="1" x14ac:dyDescent="0.25">
      <c r="A11" s="87" t="s">
        <v>2803</v>
      </c>
      <c r="B11" s="87" t="s">
        <v>2804</v>
      </c>
      <c r="C11" s="99">
        <v>138527415.09999999</v>
      </c>
      <c r="D11" s="99">
        <v>145000000</v>
      </c>
      <c r="E11" s="99">
        <v>96666666.666666657</v>
      </c>
      <c r="F11" s="99">
        <v>94281959.540000007</v>
      </c>
      <c r="G11" s="99">
        <v>-2384707.1266666665</v>
      </c>
      <c r="H11" s="99">
        <v>-2.4669384068965519</v>
      </c>
      <c r="I11" s="98" t="s">
        <v>2847</v>
      </c>
      <c r="J11" s="108">
        <v>47022690.630000003</v>
      </c>
      <c r="K11" s="108">
        <v>48000000</v>
      </c>
      <c r="L11" s="108">
        <v>32000000</v>
      </c>
      <c r="M11" s="108">
        <v>23833507.149999999</v>
      </c>
      <c r="N11" s="108">
        <v>-8166492.8499999996</v>
      </c>
      <c r="O11" s="108">
        <v>-25.520290156249999</v>
      </c>
      <c r="P11" s="107" t="s">
        <v>2847</v>
      </c>
      <c r="Q11" s="116">
        <v>5917817</v>
      </c>
      <c r="R11" s="116">
        <v>5791000</v>
      </c>
      <c r="S11" s="116">
        <v>3860666.6666666665</v>
      </c>
      <c r="T11" s="116">
        <v>3958777.31</v>
      </c>
      <c r="U11" s="116">
        <v>98110.643333333326</v>
      </c>
      <c r="V11" s="116">
        <v>2.5412876014505268</v>
      </c>
      <c r="W11" s="115" t="s">
        <v>2846</v>
      </c>
      <c r="X11" s="125">
        <v>6930145.8600000003</v>
      </c>
      <c r="Y11" s="125">
        <v>5973336</v>
      </c>
      <c r="Z11" s="125">
        <v>3982224</v>
      </c>
      <c r="AA11" s="125">
        <v>3890455.7700000005</v>
      </c>
      <c r="AB11" s="125">
        <v>-91768.23</v>
      </c>
      <c r="AC11" s="125">
        <v>-2.3044467111845037</v>
      </c>
      <c r="AD11" s="124" t="s">
        <v>2847</v>
      </c>
      <c r="AE11" s="134">
        <v>6098170.2599999998</v>
      </c>
      <c r="AF11" s="134">
        <v>6131165.0499999998</v>
      </c>
      <c r="AG11" s="134">
        <v>4087443.3666666667</v>
      </c>
      <c r="AH11" s="134">
        <v>3024271</v>
      </c>
      <c r="AI11" s="134">
        <v>-1063172.3666666667</v>
      </c>
      <c r="AJ11" s="134">
        <v>-26.010693514114418</v>
      </c>
      <c r="AK11" s="133" t="s">
        <v>2847</v>
      </c>
      <c r="AL11" s="143">
        <v>1867223.2</v>
      </c>
      <c r="AM11" s="143">
        <v>2400000</v>
      </c>
      <c r="AN11" s="143">
        <v>1600000</v>
      </c>
      <c r="AO11" s="143">
        <v>1570631.61</v>
      </c>
      <c r="AP11" s="143">
        <v>-29368.39</v>
      </c>
      <c r="AQ11" s="143">
        <v>-1.8355243750000001</v>
      </c>
      <c r="AR11" s="142" t="s">
        <v>2847</v>
      </c>
      <c r="AS11" s="152">
        <v>15063748</v>
      </c>
      <c r="AT11" s="152">
        <v>18123036.300000001</v>
      </c>
      <c r="AU11" s="152">
        <v>12082024.199999999</v>
      </c>
      <c r="AV11" s="152">
        <v>12292478.32</v>
      </c>
      <c r="AW11" s="152">
        <v>210454.12</v>
      </c>
      <c r="AX11" s="152">
        <v>1.7418779876305828</v>
      </c>
      <c r="AY11" s="151" t="s">
        <v>2846</v>
      </c>
      <c r="AZ11" s="161">
        <v>5608482.6100000003</v>
      </c>
      <c r="BA11" s="161">
        <v>6080000</v>
      </c>
      <c r="BB11" s="161">
        <v>4053333.333333333</v>
      </c>
      <c r="BC11" s="161">
        <v>3900222.51</v>
      </c>
      <c r="BD11" s="161">
        <v>-153110.82333333333</v>
      </c>
      <c r="BE11" s="161">
        <v>-3.7774051809210527</v>
      </c>
      <c r="BF11" s="160" t="s">
        <v>2847</v>
      </c>
      <c r="BG11" s="170">
        <v>3539645.35</v>
      </c>
      <c r="BH11" s="170">
        <v>3858453</v>
      </c>
      <c r="BI11" s="170">
        <v>2572302</v>
      </c>
      <c r="BJ11" s="170">
        <v>2504253</v>
      </c>
      <c r="BK11" s="170">
        <v>-68049</v>
      </c>
      <c r="BL11" s="170">
        <v>-2.6454514283315098</v>
      </c>
      <c r="BM11" s="169" t="s">
        <v>2847</v>
      </c>
      <c r="BN11" s="178">
        <v>7292736.4500000002</v>
      </c>
      <c r="BO11" s="178">
        <v>6000000</v>
      </c>
      <c r="BP11" s="178">
        <v>4000000</v>
      </c>
      <c r="BQ11" s="178">
        <v>4100760.62</v>
      </c>
      <c r="BR11" s="178">
        <v>100760.62</v>
      </c>
      <c r="BS11" s="178">
        <v>2.5190155000000001</v>
      </c>
      <c r="BT11" s="177" t="s">
        <v>2846</v>
      </c>
      <c r="BU11" s="187">
        <v>6473072.2199999997</v>
      </c>
      <c r="BV11" s="187">
        <v>5760000</v>
      </c>
      <c r="BW11" s="187">
        <v>3840000</v>
      </c>
      <c r="BX11" s="187">
        <v>4623694</v>
      </c>
      <c r="BY11" s="187">
        <v>783694</v>
      </c>
      <c r="BZ11" s="187">
        <v>20.408697916666668</v>
      </c>
      <c r="CA11" s="186" t="s">
        <v>2846</v>
      </c>
      <c r="CB11" s="196">
        <v>13016113.82</v>
      </c>
      <c r="CC11" s="196">
        <v>13166563.82</v>
      </c>
      <c r="CD11" s="196">
        <v>8777709.2133333348</v>
      </c>
      <c r="CE11" s="196">
        <v>8528922.9600000009</v>
      </c>
      <c r="CF11" s="196">
        <v>-248786.25333333336</v>
      </c>
      <c r="CG11" s="196">
        <v>-2.8342959112319104</v>
      </c>
      <c r="CH11" s="195" t="s">
        <v>2847</v>
      </c>
      <c r="CI11" s="205">
        <v>2174355.41</v>
      </c>
      <c r="CJ11" s="205">
        <v>2165000</v>
      </c>
      <c r="CK11" s="205">
        <v>1443333.3333333333</v>
      </c>
      <c r="CL11" s="205">
        <v>2169269</v>
      </c>
      <c r="CM11" s="205">
        <v>725935.66666666663</v>
      </c>
      <c r="CN11" s="205">
        <v>50.295773672055425</v>
      </c>
      <c r="CO11" s="204" t="s">
        <v>2846</v>
      </c>
      <c r="CP11" s="214">
        <v>8904791.3900000006</v>
      </c>
      <c r="CQ11" s="214">
        <v>9250000</v>
      </c>
      <c r="CR11" s="214">
        <v>6166666.666666667</v>
      </c>
      <c r="CS11" s="214">
        <v>5539189</v>
      </c>
      <c r="CT11" s="214">
        <v>-627477.66666666674</v>
      </c>
      <c r="CU11" s="214">
        <v>-10.175313513513514</v>
      </c>
      <c r="CV11" s="213" t="s">
        <v>2847</v>
      </c>
      <c r="CW11" s="223">
        <v>2761370.48</v>
      </c>
      <c r="CX11" s="223">
        <v>2700000</v>
      </c>
      <c r="CY11" s="223">
        <v>1800000</v>
      </c>
      <c r="CZ11" s="223">
        <v>1698719.62</v>
      </c>
      <c r="DA11" s="223">
        <v>-101280.38</v>
      </c>
      <c r="DB11" s="223">
        <v>-5.6266877777777777</v>
      </c>
      <c r="DC11" s="222" t="s">
        <v>2847</v>
      </c>
      <c r="DD11" s="232">
        <v>2304948</v>
      </c>
      <c r="DE11" s="232">
        <v>2000000</v>
      </c>
      <c r="DF11" s="232">
        <v>1333333.3333333335</v>
      </c>
      <c r="DG11" s="232">
        <v>1579902.05</v>
      </c>
      <c r="DH11" s="232">
        <v>246568.71666666667</v>
      </c>
      <c r="DI11" s="232">
        <v>18.492653749999999</v>
      </c>
      <c r="DJ11" s="231" t="s">
        <v>2846</v>
      </c>
      <c r="DK11" s="15">
        <f t="shared" si="1"/>
        <v>273502725.77999997</v>
      </c>
      <c r="DL11" s="15">
        <f t="shared" si="7"/>
        <v>507398554.17000002</v>
      </c>
      <c r="DM11" s="15">
        <f t="shared" si="2"/>
        <v>188265702.78</v>
      </c>
      <c r="DN11" s="15">
        <f t="shared" si="3"/>
        <v>177497013.46000001</v>
      </c>
      <c r="DO11" s="15">
        <f t="shared" si="4"/>
        <v>-10768689.319999993</v>
      </c>
      <c r="DP11" s="15">
        <f t="shared" si="5"/>
        <v>-5.7199421673653781</v>
      </c>
      <c r="DQ11" s="15" t="str">
        <f t="shared" si="6"/>
        <v>Not OK</v>
      </c>
    </row>
    <row r="12" spans="1:197" s="50" customFormat="1" ht="13.5" customHeight="1" x14ac:dyDescent="0.25">
      <c r="A12" s="87" t="s">
        <v>2805</v>
      </c>
      <c r="B12" s="87" t="s">
        <v>2806</v>
      </c>
      <c r="C12" s="99">
        <v>362798848.49000001</v>
      </c>
      <c r="D12" s="99">
        <v>370000000</v>
      </c>
      <c r="E12" s="99">
        <v>246666666.66666666</v>
      </c>
      <c r="F12" s="99">
        <v>248767045.22</v>
      </c>
      <c r="G12" s="99">
        <v>2100378.5533333332</v>
      </c>
      <c r="H12" s="99">
        <v>0.85150481891891894</v>
      </c>
      <c r="I12" s="98" t="s">
        <v>2846</v>
      </c>
      <c r="J12" s="108">
        <v>147483060.63</v>
      </c>
      <c r="K12" s="108">
        <v>152500000</v>
      </c>
      <c r="L12" s="108">
        <v>101666666.66666666</v>
      </c>
      <c r="M12" s="108">
        <v>100947994.11</v>
      </c>
      <c r="N12" s="108">
        <v>-718672.55666666664</v>
      </c>
      <c r="O12" s="108">
        <v>-0.70689103934426234</v>
      </c>
      <c r="P12" s="107" t="s">
        <v>2847</v>
      </c>
      <c r="Q12" s="116">
        <v>44370583.909999996</v>
      </c>
      <c r="R12" s="116">
        <v>45178700</v>
      </c>
      <c r="S12" s="116">
        <v>30119133.333333332</v>
      </c>
      <c r="T12" s="116">
        <v>30244056.199999999</v>
      </c>
      <c r="U12" s="116">
        <v>124922.86666666667</v>
      </c>
      <c r="V12" s="116">
        <v>0.41476248763244628</v>
      </c>
      <c r="W12" s="115" t="s">
        <v>2846</v>
      </c>
      <c r="X12" s="125">
        <v>34394824.850000001</v>
      </c>
      <c r="Y12" s="125">
        <v>37801500</v>
      </c>
      <c r="Z12" s="125">
        <v>25201000</v>
      </c>
      <c r="AA12" s="125">
        <v>23392510.370000001</v>
      </c>
      <c r="AB12" s="125">
        <v>-1808489.63</v>
      </c>
      <c r="AC12" s="125">
        <v>-7.1762613785167257</v>
      </c>
      <c r="AD12" s="124" t="s">
        <v>2847</v>
      </c>
      <c r="AE12" s="134">
        <v>28604855.84</v>
      </c>
      <c r="AF12" s="134">
        <v>29392592.030000001</v>
      </c>
      <c r="AG12" s="134">
        <v>19595061.353333335</v>
      </c>
      <c r="AH12" s="134">
        <v>22514987.309999999</v>
      </c>
      <c r="AI12" s="134">
        <v>2919925.9566666665</v>
      </c>
      <c r="AJ12" s="134">
        <v>14.901336127584798</v>
      </c>
      <c r="AK12" s="133" t="s">
        <v>2846</v>
      </c>
      <c r="AL12" s="143">
        <v>33209364.57</v>
      </c>
      <c r="AM12" s="143">
        <v>34869000</v>
      </c>
      <c r="AN12" s="143">
        <v>23246000</v>
      </c>
      <c r="AO12" s="143">
        <v>22776923.870000001</v>
      </c>
      <c r="AP12" s="143">
        <v>-469076.13</v>
      </c>
      <c r="AQ12" s="143">
        <v>-2.017878903897445</v>
      </c>
      <c r="AR12" s="142" t="s">
        <v>2847</v>
      </c>
      <c r="AS12" s="152">
        <v>62892449.719999999</v>
      </c>
      <c r="AT12" s="152">
        <v>66665996.710000001</v>
      </c>
      <c r="AU12" s="152">
        <v>44443997.806666665</v>
      </c>
      <c r="AV12" s="152">
        <v>43674777.740000002</v>
      </c>
      <c r="AW12" s="152">
        <v>-769220.06666666665</v>
      </c>
      <c r="AX12" s="152">
        <v>-1.730762543038562</v>
      </c>
      <c r="AY12" s="151" t="s">
        <v>2847</v>
      </c>
      <c r="AZ12" s="161">
        <v>28661469.359999999</v>
      </c>
      <c r="BA12" s="161">
        <v>26000000</v>
      </c>
      <c r="BB12" s="161">
        <v>17333333.333333332</v>
      </c>
      <c r="BC12" s="161">
        <v>16933792.899999999</v>
      </c>
      <c r="BD12" s="161">
        <v>-399540.43333333329</v>
      </c>
      <c r="BE12" s="161">
        <v>-2.3050409615384617</v>
      </c>
      <c r="BF12" s="160" t="s">
        <v>2847</v>
      </c>
      <c r="BG12" s="170">
        <v>30044442.579999998</v>
      </c>
      <c r="BH12" s="170">
        <v>31065975</v>
      </c>
      <c r="BI12" s="170">
        <v>20710650</v>
      </c>
      <c r="BJ12" s="170">
        <v>20454005</v>
      </c>
      <c r="BK12" s="170">
        <v>-256645</v>
      </c>
      <c r="BL12" s="170">
        <v>-1.2391933618693762</v>
      </c>
      <c r="BM12" s="169" t="s">
        <v>2847</v>
      </c>
      <c r="BN12" s="178">
        <v>29150794.579999998</v>
      </c>
      <c r="BO12" s="178">
        <v>30000000</v>
      </c>
      <c r="BP12" s="178">
        <v>20000000</v>
      </c>
      <c r="BQ12" s="178">
        <v>19397264.640000001</v>
      </c>
      <c r="BR12" s="178">
        <v>-602735.35999999999</v>
      </c>
      <c r="BS12" s="178">
        <v>-3.0136767999999998</v>
      </c>
      <c r="BT12" s="177" t="s">
        <v>2847</v>
      </c>
      <c r="BU12" s="187">
        <v>33279937.010000002</v>
      </c>
      <c r="BV12" s="187">
        <v>33069420</v>
      </c>
      <c r="BW12" s="187">
        <v>22046280</v>
      </c>
      <c r="BX12" s="187">
        <v>22055720.170000002</v>
      </c>
      <c r="BY12" s="187">
        <v>9440.17</v>
      </c>
      <c r="BZ12" s="187">
        <v>4.2819786376658557E-2</v>
      </c>
      <c r="CA12" s="186" t="s">
        <v>2846</v>
      </c>
      <c r="CB12" s="196">
        <v>39736573.579999998</v>
      </c>
      <c r="CC12" s="196">
        <v>39736573.579999998</v>
      </c>
      <c r="CD12" s="196">
        <v>26491049.053333331</v>
      </c>
      <c r="CE12" s="196">
        <v>25015295.649999999</v>
      </c>
      <c r="CF12" s="196">
        <v>-1475753.4033333336</v>
      </c>
      <c r="CG12" s="196">
        <v>-5.5707624124747204</v>
      </c>
      <c r="CH12" s="195" t="s">
        <v>2847</v>
      </c>
      <c r="CI12" s="205">
        <v>19274057.690000001</v>
      </c>
      <c r="CJ12" s="205">
        <v>19292000</v>
      </c>
      <c r="CK12" s="205">
        <v>12861333.333333334</v>
      </c>
      <c r="CL12" s="205">
        <v>12819844.869999999</v>
      </c>
      <c r="CM12" s="205">
        <v>-41488.463333333333</v>
      </c>
      <c r="CN12" s="205">
        <v>-0.32258291001451378</v>
      </c>
      <c r="CO12" s="204" t="s">
        <v>2847</v>
      </c>
      <c r="CP12" s="214">
        <v>33292613.300000001</v>
      </c>
      <c r="CQ12" s="214">
        <v>33292613.300000001</v>
      </c>
      <c r="CR12" s="214">
        <v>22195075.533333331</v>
      </c>
      <c r="CS12" s="214">
        <v>22969063.23</v>
      </c>
      <c r="CT12" s="214">
        <v>773987.69666666666</v>
      </c>
      <c r="CU12" s="214">
        <v>3.4872046076358925</v>
      </c>
      <c r="CV12" s="213" t="s">
        <v>2846</v>
      </c>
      <c r="CW12" s="223">
        <v>21111726.859999999</v>
      </c>
      <c r="CX12" s="223">
        <v>21000000</v>
      </c>
      <c r="CY12" s="223">
        <v>14000000</v>
      </c>
      <c r="CZ12" s="223">
        <v>12418043.199999999</v>
      </c>
      <c r="DA12" s="223">
        <v>-1581956.8</v>
      </c>
      <c r="DB12" s="223">
        <v>-11.299691428571428</v>
      </c>
      <c r="DC12" s="222" t="s">
        <v>2847</v>
      </c>
      <c r="DD12" s="232">
        <v>22540465.16</v>
      </c>
      <c r="DE12" s="232">
        <v>23820000</v>
      </c>
      <c r="DF12" s="232">
        <v>15880000</v>
      </c>
      <c r="DG12" s="232">
        <v>15872823.33</v>
      </c>
      <c r="DH12" s="232">
        <v>-7176.67</v>
      </c>
      <c r="DI12" s="232">
        <v>-4.519313602015114E-2</v>
      </c>
      <c r="DJ12" s="231" t="s">
        <v>2847</v>
      </c>
      <c r="DK12" s="15">
        <f t="shared" si="1"/>
        <v>970846068.13000023</v>
      </c>
      <c r="DL12" s="15">
        <f t="shared" si="7"/>
        <v>733684370.62</v>
      </c>
      <c r="DM12" s="15">
        <f t="shared" si="2"/>
        <v>662456247.07999992</v>
      </c>
      <c r="DN12" s="15">
        <f t="shared" si="3"/>
        <v>660254147.81000006</v>
      </c>
      <c r="DO12" s="15">
        <f t="shared" si="4"/>
        <v>-2202099.2699998617</v>
      </c>
      <c r="DP12" s="15">
        <f t="shared" si="5"/>
        <v>-0.33241429599409156</v>
      </c>
      <c r="DQ12" s="15" t="str">
        <f t="shared" si="6"/>
        <v>Not OK</v>
      </c>
    </row>
    <row r="13" spans="1:197" s="50" customFormat="1" ht="13.5" customHeight="1" x14ac:dyDescent="0.25">
      <c r="A13" s="87" t="s">
        <v>2807</v>
      </c>
      <c r="B13" s="87" t="s">
        <v>2808</v>
      </c>
      <c r="C13" s="99">
        <v>59899690.240000002</v>
      </c>
      <c r="D13" s="99">
        <v>110000000</v>
      </c>
      <c r="E13" s="99">
        <v>73333333.333333328</v>
      </c>
      <c r="F13" s="99">
        <v>63774055.640000001</v>
      </c>
      <c r="G13" s="99">
        <v>-9559277.6933333334</v>
      </c>
      <c r="H13" s="99">
        <v>-13.035378672727273</v>
      </c>
      <c r="I13" s="98" t="s">
        <v>2847</v>
      </c>
      <c r="J13" s="108">
        <v>66258225.420000002</v>
      </c>
      <c r="K13" s="108">
        <v>38300000</v>
      </c>
      <c r="L13" s="108">
        <v>25533333.333333332</v>
      </c>
      <c r="M13" s="108">
        <v>19119994.509999998</v>
      </c>
      <c r="N13" s="108">
        <v>-6413338.8233333332</v>
      </c>
      <c r="O13" s="108">
        <v>-25.117514973890337</v>
      </c>
      <c r="P13" s="107" t="s">
        <v>2847</v>
      </c>
      <c r="Q13" s="116">
        <v>6245051.7300000004</v>
      </c>
      <c r="R13" s="116">
        <v>3682880</v>
      </c>
      <c r="S13" s="116">
        <v>2455253.3333333335</v>
      </c>
      <c r="T13" s="116">
        <v>3455965.54</v>
      </c>
      <c r="U13" s="116">
        <v>1000712.2066666668</v>
      </c>
      <c r="V13" s="116">
        <v>40.758002161351989</v>
      </c>
      <c r="W13" s="115" t="s">
        <v>2846</v>
      </c>
      <c r="X13" s="125">
        <v>5390123.4400000004</v>
      </c>
      <c r="Y13" s="125">
        <v>3667500</v>
      </c>
      <c r="Z13" s="125">
        <v>2445000</v>
      </c>
      <c r="AA13" s="125">
        <v>3111668.67</v>
      </c>
      <c r="AB13" s="125">
        <v>666668.67000000004</v>
      </c>
      <c r="AC13" s="125">
        <v>27.266612269938651</v>
      </c>
      <c r="AD13" s="124" t="s">
        <v>2846</v>
      </c>
      <c r="AE13" s="134">
        <v>5865972.8899999997</v>
      </c>
      <c r="AF13" s="134">
        <v>5765972.8899999997</v>
      </c>
      <c r="AG13" s="134">
        <v>3843981.9266666668</v>
      </c>
      <c r="AH13" s="134">
        <v>4056156.0100000002</v>
      </c>
      <c r="AI13" s="134">
        <v>212174.08333333334</v>
      </c>
      <c r="AJ13" s="134">
        <v>5.5196431039758158</v>
      </c>
      <c r="AK13" s="133" t="s">
        <v>2846</v>
      </c>
      <c r="AL13" s="143">
        <v>4532074.96</v>
      </c>
      <c r="AM13" s="143">
        <v>4570000</v>
      </c>
      <c r="AN13" s="143">
        <v>3046666.6666666665</v>
      </c>
      <c r="AO13" s="143">
        <v>2891772.58</v>
      </c>
      <c r="AP13" s="143">
        <v>-154894.08666666667</v>
      </c>
      <c r="AQ13" s="143">
        <v>-5.0840509846827135</v>
      </c>
      <c r="AR13" s="142" t="s">
        <v>2847</v>
      </c>
      <c r="AS13" s="152">
        <v>13330421.16</v>
      </c>
      <c r="AT13" s="152">
        <v>24133917.890000001</v>
      </c>
      <c r="AU13" s="152">
        <v>16089278.593333334</v>
      </c>
      <c r="AV13" s="152">
        <v>9870064.0800000001</v>
      </c>
      <c r="AW13" s="152">
        <v>-6219214.5133333337</v>
      </c>
      <c r="AX13" s="152">
        <v>-38.654402540523435</v>
      </c>
      <c r="AY13" s="151" t="s">
        <v>2847</v>
      </c>
      <c r="AZ13" s="161">
        <v>5825849.7999999998</v>
      </c>
      <c r="BA13" s="161">
        <v>5500000</v>
      </c>
      <c r="BB13" s="161">
        <v>3666666.6666666665</v>
      </c>
      <c r="BC13" s="161">
        <v>3699720.4</v>
      </c>
      <c r="BD13" s="161">
        <v>33053.733333333337</v>
      </c>
      <c r="BE13" s="161">
        <v>0.90146545454545457</v>
      </c>
      <c r="BF13" s="160" t="s">
        <v>2846</v>
      </c>
      <c r="BG13" s="170">
        <v>8498552.8300000001</v>
      </c>
      <c r="BH13" s="170">
        <v>7013280</v>
      </c>
      <c r="BI13" s="170">
        <v>4675520</v>
      </c>
      <c r="BJ13" s="170">
        <v>4440385.4000000004</v>
      </c>
      <c r="BK13" s="170">
        <v>-235134.6</v>
      </c>
      <c r="BL13" s="170">
        <v>-5.0290577304770379</v>
      </c>
      <c r="BM13" s="169" t="s">
        <v>2847</v>
      </c>
      <c r="BN13" s="178">
        <v>7454463.3899999997</v>
      </c>
      <c r="BO13" s="178">
        <v>4000000</v>
      </c>
      <c r="BP13" s="178">
        <v>2666666.666666667</v>
      </c>
      <c r="BQ13" s="178">
        <v>3491931.39</v>
      </c>
      <c r="BR13" s="178">
        <v>825264.72333333327</v>
      </c>
      <c r="BS13" s="178">
        <v>30.947427125000001</v>
      </c>
      <c r="BT13" s="177" t="s">
        <v>2846</v>
      </c>
      <c r="BU13" s="187">
        <v>6118104.0999999996</v>
      </c>
      <c r="BV13" s="187">
        <v>5748000</v>
      </c>
      <c r="BW13" s="187">
        <v>3832000</v>
      </c>
      <c r="BX13" s="187">
        <v>3989704.17</v>
      </c>
      <c r="BY13" s="187">
        <v>157704.17000000001</v>
      </c>
      <c r="BZ13" s="187">
        <v>4.1154532881002091</v>
      </c>
      <c r="CA13" s="186" t="s">
        <v>2846</v>
      </c>
      <c r="CB13" s="196">
        <v>10886004.58</v>
      </c>
      <c r="CC13" s="196">
        <v>11339829.779999999</v>
      </c>
      <c r="CD13" s="196">
        <v>7559886.5199999996</v>
      </c>
      <c r="CE13" s="196">
        <v>8525720.8699999992</v>
      </c>
      <c r="CF13" s="196">
        <v>965834.35</v>
      </c>
      <c r="CG13" s="196">
        <v>12.775778412081245</v>
      </c>
      <c r="CH13" s="195" t="s">
        <v>2846</v>
      </c>
      <c r="CI13" s="205">
        <v>5146971.47</v>
      </c>
      <c r="CJ13" s="205">
        <v>3952000</v>
      </c>
      <c r="CK13" s="205">
        <v>2634666.6666666665</v>
      </c>
      <c r="CL13" s="205">
        <v>2331429.2000000002</v>
      </c>
      <c r="CM13" s="205">
        <v>-303237.46666666667</v>
      </c>
      <c r="CN13" s="205">
        <v>-11.50951923076923</v>
      </c>
      <c r="CO13" s="204" t="s">
        <v>2847</v>
      </c>
      <c r="CP13" s="214">
        <v>14288892</v>
      </c>
      <c r="CQ13" s="214">
        <v>6304124.4100000001</v>
      </c>
      <c r="CR13" s="214">
        <v>4202749.6066666665</v>
      </c>
      <c r="CS13" s="214">
        <v>5009018.9400000004</v>
      </c>
      <c r="CT13" s="214">
        <v>806269.33333333337</v>
      </c>
      <c r="CU13" s="214">
        <v>19.184329517380196</v>
      </c>
      <c r="CV13" s="213" t="s">
        <v>2846</v>
      </c>
      <c r="CW13" s="223">
        <v>7358029.9000000004</v>
      </c>
      <c r="CX13" s="223">
        <v>4924000</v>
      </c>
      <c r="CY13" s="223">
        <v>3282666.6666666665</v>
      </c>
      <c r="CZ13" s="223">
        <v>4765069.3100000005</v>
      </c>
      <c r="DA13" s="223">
        <v>1482402.6433333335</v>
      </c>
      <c r="DB13" s="223">
        <v>45.158488322502031</v>
      </c>
      <c r="DC13" s="222" t="s">
        <v>2846</v>
      </c>
      <c r="DD13" s="232">
        <v>7395308.0499999998</v>
      </c>
      <c r="DE13" s="232">
        <v>5000000</v>
      </c>
      <c r="DF13" s="232">
        <v>3333333.3333333335</v>
      </c>
      <c r="DG13" s="232">
        <v>2964346.33</v>
      </c>
      <c r="DH13" s="232">
        <v>-368987.00333333336</v>
      </c>
      <c r="DI13" s="232">
        <v>-11.0696101</v>
      </c>
      <c r="DJ13" s="231" t="s">
        <v>2847</v>
      </c>
      <c r="DK13" s="15">
        <f t="shared" si="1"/>
        <v>234493735.96000004</v>
      </c>
      <c r="DL13" s="15">
        <f t="shared" si="7"/>
        <v>133901504.97</v>
      </c>
      <c r="DM13" s="15">
        <f t="shared" si="2"/>
        <v>162601003.3133333</v>
      </c>
      <c r="DN13" s="15">
        <f t="shared" si="3"/>
        <v>145497003.04000005</v>
      </c>
      <c r="DO13" s="15">
        <f t="shared" si="4"/>
        <v>-17104000.273333251</v>
      </c>
      <c r="DP13" s="15">
        <f t="shared" si="5"/>
        <v>-10.519000451906019</v>
      </c>
      <c r="DQ13" s="15" t="str">
        <f t="shared" si="6"/>
        <v>Not OK</v>
      </c>
    </row>
    <row r="14" spans="1:197" s="50" customFormat="1" ht="13.5" customHeight="1" x14ac:dyDescent="0.25">
      <c r="A14" s="90" t="s">
        <v>2880</v>
      </c>
      <c r="B14" s="90" t="s">
        <v>2881</v>
      </c>
      <c r="C14" s="99">
        <v>117595774.77</v>
      </c>
      <c r="D14" s="99">
        <v>0</v>
      </c>
      <c r="E14" s="99">
        <v>0</v>
      </c>
      <c r="F14" s="99">
        <v>0</v>
      </c>
      <c r="G14" s="99">
        <v>0</v>
      </c>
      <c r="H14" s="100"/>
      <c r="I14" s="98" t="s">
        <v>2846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9"/>
      <c r="P14" s="107" t="s">
        <v>2846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7"/>
      <c r="W14" s="115" t="s">
        <v>2846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6"/>
      <c r="AD14" s="124" t="s">
        <v>2846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5"/>
      <c r="AK14" s="133" t="s">
        <v>2846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4"/>
      <c r="AR14" s="142" t="s">
        <v>2846</v>
      </c>
      <c r="AZ14" s="161">
        <v>0</v>
      </c>
      <c r="BA14" s="161">
        <v>0</v>
      </c>
      <c r="BB14" s="161">
        <v>0</v>
      </c>
      <c r="BC14" s="161">
        <v>0</v>
      </c>
      <c r="BD14" s="161">
        <v>0</v>
      </c>
      <c r="BE14" s="162"/>
      <c r="BF14" s="160" t="s">
        <v>2846</v>
      </c>
      <c r="BG14" s="170">
        <v>9858</v>
      </c>
      <c r="BH14" s="170">
        <v>0</v>
      </c>
      <c r="BI14" s="170">
        <v>0</v>
      </c>
      <c r="BJ14" s="170">
        <v>0</v>
      </c>
      <c r="BK14" s="170">
        <v>0</v>
      </c>
      <c r="BL14" s="171"/>
      <c r="BM14" s="169" t="s">
        <v>2846</v>
      </c>
      <c r="BU14" s="187">
        <v>0</v>
      </c>
      <c r="BV14" s="187">
        <v>0</v>
      </c>
      <c r="BW14" s="187">
        <v>0</v>
      </c>
      <c r="BX14" s="187">
        <v>0</v>
      </c>
      <c r="BY14" s="187">
        <v>0</v>
      </c>
      <c r="BZ14" s="188"/>
      <c r="CA14" s="186" t="s">
        <v>2846</v>
      </c>
      <c r="CB14" s="196">
        <v>0</v>
      </c>
      <c r="CC14" s="196">
        <v>0</v>
      </c>
      <c r="CD14" s="196">
        <v>0</v>
      </c>
      <c r="CE14" s="196">
        <v>0</v>
      </c>
      <c r="CF14" s="196">
        <v>0</v>
      </c>
      <c r="CG14" s="197"/>
      <c r="CH14" s="195" t="s">
        <v>2846</v>
      </c>
      <c r="CI14" s="205">
        <v>0</v>
      </c>
      <c r="CJ14" s="205">
        <v>0</v>
      </c>
      <c r="CK14" s="205">
        <v>0</v>
      </c>
      <c r="CL14" s="205">
        <v>0</v>
      </c>
      <c r="CM14" s="205">
        <v>0</v>
      </c>
      <c r="CN14" s="206"/>
      <c r="CO14" s="204" t="s">
        <v>2846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5"/>
      <c r="CV14" s="213" t="s">
        <v>2846</v>
      </c>
      <c r="CW14" s="223">
        <v>0</v>
      </c>
      <c r="CX14" s="223">
        <v>0</v>
      </c>
      <c r="CY14" s="223">
        <v>0</v>
      </c>
      <c r="CZ14" s="223">
        <v>0</v>
      </c>
      <c r="DA14" s="223">
        <v>0</v>
      </c>
      <c r="DB14" s="224"/>
      <c r="DC14" s="222" t="s">
        <v>2846</v>
      </c>
      <c r="DK14" s="15">
        <f t="shared" si="1"/>
        <v>117605632.77</v>
      </c>
      <c r="DL14" s="15">
        <f>D15+K14+R14+Y15+AF14+AM14+AT16+BA14+BH14+BO16+BV14+CC14+CJ14+CQ14+CX14+DE16</f>
        <v>77015507.020000011</v>
      </c>
      <c r="DM14" s="15">
        <f t="shared" si="2"/>
        <v>0</v>
      </c>
      <c r="DN14" s="15">
        <f t="shared" si="3"/>
        <v>0</v>
      </c>
      <c r="DO14" s="15">
        <f>DN14-DM14</f>
        <v>0</v>
      </c>
      <c r="DP14" s="15" t="e">
        <f>DO14/DM14*100</f>
        <v>#DIV/0!</v>
      </c>
      <c r="DQ14" s="15" t="e">
        <f t="shared" si="6"/>
        <v>#DIV/0!</v>
      </c>
    </row>
    <row r="15" spans="1:197" s="50" customFormat="1" ht="15" x14ac:dyDescent="0.25">
      <c r="A15" s="90" t="s">
        <v>2809</v>
      </c>
      <c r="B15" s="87" t="s">
        <v>2810</v>
      </c>
      <c r="C15" s="99">
        <v>39133717.909999996</v>
      </c>
      <c r="D15" s="99">
        <v>20116523.140000001</v>
      </c>
      <c r="E15" s="99">
        <v>13411015.426666666</v>
      </c>
      <c r="F15" s="99">
        <v>20105523.140000001</v>
      </c>
      <c r="G15" s="99">
        <v>6694507.7133333338</v>
      </c>
      <c r="H15" s="99">
        <v>49.917977873784807</v>
      </c>
      <c r="I15" s="98" t="s">
        <v>2846</v>
      </c>
      <c r="J15" s="108">
        <v>40807535.640000001</v>
      </c>
      <c r="K15" s="108">
        <v>49690000</v>
      </c>
      <c r="L15" s="108">
        <v>33126666.666666668</v>
      </c>
      <c r="M15" s="108">
        <v>49353160.939999998</v>
      </c>
      <c r="N15" s="108">
        <v>16226494.273333333</v>
      </c>
      <c r="O15" s="108">
        <v>48.983178526866574</v>
      </c>
      <c r="P15" s="107" t="s">
        <v>2846</v>
      </c>
      <c r="Q15" s="116">
        <v>2892577.19</v>
      </c>
      <c r="R15" s="116">
        <v>1741912.22</v>
      </c>
      <c r="S15" s="116">
        <v>1161274.8133333335</v>
      </c>
      <c r="T15" s="116">
        <v>1741912.22</v>
      </c>
      <c r="U15" s="116">
        <v>580637.40666666673</v>
      </c>
      <c r="V15" s="116">
        <v>50</v>
      </c>
      <c r="W15" s="115" t="s">
        <v>2846</v>
      </c>
      <c r="X15" s="125">
        <v>32145243.75</v>
      </c>
      <c r="Y15" s="125">
        <v>55038919.229999997</v>
      </c>
      <c r="Z15" s="125">
        <v>36692612.82</v>
      </c>
      <c r="AA15" s="125">
        <v>55038919.229999997</v>
      </c>
      <c r="AB15" s="125">
        <v>18346306.41</v>
      </c>
      <c r="AC15" s="125">
        <v>50</v>
      </c>
      <c r="AD15" s="124" t="s">
        <v>2846</v>
      </c>
      <c r="AE15" s="134">
        <v>1132252.82</v>
      </c>
      <c r="AF15" s="134">
        <v>5515638.79</v>
      </c>
      <c r="AG15" s="134">
        <v>3677092.5266666668</v>
      </c>
      <c r="AH15" s="134">
        <v>4154138.79</v>
      </c>
      <c r="AI15" s="134">
        <v>477046.26333333337</v>
      </c>
      <c r="AJ15" s="134">
        <v>12.973463677450134</v>
      </c>
      <c r="AK15" s="133" t="s">
        <v>2846</v>
      </c>
      <c r="AL15" s="143">
        <v>1326603.6399999999</v>
      </c>
      <c r="AM15" s="143">
        <v>1610000</v>
      </c>
      <c r="AN15" s="143">
        <v>1073333.3333333333</v>
      </c>
      <c r="AO15" s="143">
        <v>540717.13</v>
      </c>
      <c r="AP15" s="143">
        <v>-532616.20333333337</v>
      </c>
      <c r="AQ15" s="143">
        <v>-49.622627639751549</v>
      </c>
      <c r="AR15" s="142" t="s">
        <v>2847</v>
      </c>
      <c r="AS15" s="154">
        <v>1488001.6</v>
      </c>
      <c r="AT15" s="154">
        <v>12021200</v>
      </c>
      <c r="AU15" s="154">
        <v>8014133.333333333</v>
      </c>
      <c r="AV15" s="154">
        <v>4003000</v>
      </c>
      <c r="AW15" s="154">
        <v>-4011133.3333333335</v>
      </c>
      <c r="AX15" s="154">
        <v>-50.050743686154455</v>
      </c>
      <c r="AY15" s="153" t="s">
        <v>2847</v>
      </c>
      <c r="AZ15" s="161">
        <v>1212528.48</v>
      </c>
      <c r="BA15" s="161">
        <v>13217100</v>
      </c>
      <c r="BB15" s="161">
        <v>8811400</v>
      </c>
      <c r="BC15" s="161">
        <v>3597705</v>
      </c>
      <c r="BD15" s="161">
        <v>-5213695</v>
      </c>
      <c r="BE15" s="161">
        <v>-59.169882198061607</v>
      </c>
      <c r="BF15" s="160" t="s">
        <v>2847</v>
      </c>
      <c r="BG15" s="170">
        <v>1318469.49</v>
      </c>
      <c r="BH15" s="170">
        <v>1771402.96</v>
      </c>
      <c r="BI15" s="170">
        <v>1180935.3066666666</v>
      </c>
      <c r="BJ15" s="170">
        <v>1771402.96</v>
      </c>
      <c r="BK15" s="170">
        <v>590467.65333333332</v>
      </c>
      <c r="BL15" s="170">
        <v>50</v>
      </c>
      <c r="BM15" s="169" t="s">
        <v>2846</v>
      </c>
      <c r="BN15" s="180">
        <v>1837439.11</v>
      </c>
      <c r="BO15" s="180">
        <v>7500000</v>
      </c>
      <c r="BP15" s="180">
        <v>5000000</v>
      </c>
      <c r="BQ15" s="180">
        <v>746740.87</v>
      </c>
      <c r="BR15" s="180">
        <v>-4253259.13</v>
      </c>
      <c r="BS15" s="180">
        <v>-85.0651826</v>
      </c>
      <c r="BT15" s="179" t="s">
        <v>2847</v>
      </c>
      <c r="BU15" s="187">
        <v>1288000</v>
      </c>
      <c r="BV15" s="187">
        <v>1476713.54</v>
      </c>
      <c r="BW15" s="187">
        <v>984475.69333333336</v>
      </c>
      <c r="BX15" s="187">
        <v>1476713.54</v>
      </c>
      <c r="BY15" s="187">
        <v>492237.84666666668</v>
      </c>
      <c r="BZ15" s="187">
        <v>49.999999999999993</v>
      </c>
      <c r="CA15" s="186" t="s">
        <v>2846</v>
      </c>
      <c r="CB15" s="196">
        <v>931591.39</v>
      </c>
      <c r="CC15" s="196">
        <v>2604294.44</v>
      </c>
      <c r="CD15" s="196">
        <v>1736196.2933333332</v>
      </c>
      <c r="CE15" s="196">
        <v>2604294.44</v>
      </c>
      <c r="CF15" s="196">
        <v>868098.14666666661</v>
      </c>
      <c r="CG15" s="196">
        <v>50</v>
      </c>
      <c r="CH15" s="195" t="s">
        <v>2846</v>
      </c>
      <c r="CI15" s="205">
        <v>2372433.23</v>
      </c>
      <c r="CJ15" s="205">
        <v>2034000</v>
      </c>
      <c r="CK15" s="205">
        <v>1356000</v>
      </c>
      <c r="CL15" s="205">
        <v>2009271.08</v>
      </c>
      <c r="CM15" s="205">
        <v>653271.07999999996</v>
      </c>
      <c r="CN15" s="205">
        <v>48.176333333333332</v>
      </c>
      <c r="CO15" s="204" t="s">
        <v>2846</v>
      </c>
      <c r="CP15" s="214">
        <v>2000184.57</v>
      </c>
      <c r="CQ15" s="214">
        <v>1143351.69</v>
      </c>
      <c r="CR15" s="214">
        <v>762234.46</v>
      </c>
      <c r="CS15" s="214">
        <v>1143351.69</v>
      </c>
      <c r="CT15" s="214">
        <v>381117.23</v>
      </c>
      <c r="CU15" s="214">
        <v>50</v>
      </c>
      <c r="CV15" s="213" t="s">
        <v>2846</v>
      </c>
      <c r="CW15" s="223">
        <v>675176.28</v>
      </c>
      <c r="CX15" s="223">
        <v>760000</v>
      </c>
      <c r="CY15" s="223">
        <v>506666.66666666674</v>
      </c>
      <c r="CZ15" s="223">
        <v>2524683.39</v>
      </c>
      <c r="DA15" s="223">
        <v>2018016.7233333336</v>
      </c>
      <c r="DB15" s="223">
        <v>398.29277434210519</v>
      </c>
      <c r="DC15" s="222" t="s">
        <v>2846</v>
      </c>
      <c r="DD15" s="234">
        <v>574360.25</v>
      </c>
      <c r="DE15" s="234">
        <v>1092400</v>
      </c>
      <c r="DF15" s="234">
        <v>728266.66666666674</v>
      </c>
      <c r="DG15" s="234">
        <v>1092457.94</v>
      </c>
      <c r="DH15" s="234">
        <v>364191.27333333337</v>
      </c>
      <c r="DI15" s="234">
        <v>50.00795587696814</v>
      </c>
      <c r="DJ15" s="233" t="s">
        <v>2846</v>
      </c>
      <c r="DK15" s="15">
        <f t="shared" si="1"/>
        <v>131136115.34999998</v>
      </c>
      <c r="DL15" s="15">
        <f t="shared" ref="DL15:DO16" si="8">D15+K15+R15+Y15+AF15+AM15+AT15+BA15+BH15+BO15+BV15+CC15+CJ15+CQ15+CX15+DE15</f>
        <v>177333456.00999999</v>
      </c>
      <c r="DM15" s="15">
        <f t="shared" si="2"/>
        <v>118222304.00666666</v>
      </c>
      <c r="DN15" s="15">
        <f t="shared" si="3"/>
        <v>151903992.35999998</v>
      </c>
      <c r="DO15" s="15">
        <f t="shared" si="8"/>
        <v>33681688.353333332</v>
      </c>
      <c r="DP15" s="15">
        <f>DO15/DM15*100</f>
        <v>28.49013021386725</v>
      </c>
      <c r="DQ15" s="15" t="str">
        <f t="shared" si="6"/>
        <v>OK</v>
      </c>
    </row>
    <row r="16" spans="1:197" s="68" customFormat="1" ht="15" x14ac:dyDescent="0.25">
      <c r="A16" s="87" t="s">
        <v>2872</v>
      </c>
      <c r="B16" s="87" t="s">
        <v>2796</v>
      </c>
      <c r="C16" s="99">
        <v>20975972.789999999</v>
      </c>
      <c r="D16" s="99">
        <v>26000000</v>
      </c>
      <c r="E16" s="99">
        <v>17333333.333333332</v>
      </c>
      <c r="F16" s="99">
        <v>16076049.689999999</v>
      </c>
      <c r="G16" s="99">
        <v>-1257283.6433333333</v>
      </c>
      <c r="H16" s="99">
        <v>-7.2535594807692316</v>
      </c>
      <c r="I16" s="98" t="s">
        <v>2847</v>
      </c>
      <c r="J16" s="108">
        <v>6328567.5099999998</v>
      </c>
      <c r="K16" s="108">
        <v>6500000</v>
      </c>
      <c r="L16" s="108">
        <v>4333333.333333333</v>
      </c>
      <c r="M16" s="108">
        <v>3372783.52</v>
      </c>
      <c r="N16" s="108">
        <v>-960549.81333333335</v>
      </c>
      <c r="O16" s="108">
        <v>-22.166534153846154</v>
      </c>
      <c r="P16" s="107" t="s">
        <v>2847</v>
      </c>
      <c r="Q16" s="116">
        <v>1697187.53</v>
      </c>
      <c r="R16" s="116">
        <v>1345300</v>
      </c>
      <c r="S16" s="116">
        <v>896866.66666666663</v>
      </c>
      <c r="T16" s="116">
        <v>666315.53</v>
      </c>
      <c r="U16" s="116">
        <v>-230551.13666666666</v>
      </c>
      <c r="V16" s="116">
        <v>-25.706288931836763</v>
      </c>
      <c r="W16" s="115" t="s">
        <v>2847</v>
      </c>
      <c r="X16" s="125">
        <v>483645.13</v>
      </c>
      <c r="Y16" s="125">
        <v>650000</v>
      </c>
      <c r="Z16" s="125">
        <v>433333.33333333337</v>
      </c>
      <c r="AA16" s="125">
        <v>487893.33</v>
      </c>
      <c r="AB16" s="125">
        <v>54559.996666666673</v>
      </c>
      <c r="AC16" s="125">
        <v>12.590768461538461</v>
      </c>
      <c r="AD16" s="124" t="s">
        <v>2846</v>
      </c>
      <c r="AE16" s="134">
        <v>1285645.8999999999</v>
      </c>
      <c r="AF16" s="134">
        <v>1285645.8999999999</v>
      </c>
      <c r="AG16" s="134">
        <v>857097.2666666666</v>
      </c>
      <c r="AH16" s="134">
        <v>1027447.6199999999</v>
      </c>
      <c r="AI16" s="134">
        <v>170350.35333333333</v>
      </c>
      <c r="AJ16" s="134">
        <v>19.875265032152321</v>
      </c>
      <c r="AK16" s="133" t="s">
        <v>2846</v>
      </c>
      <c r="AL16" s="143">
        <v>600624.87</v>
      </c>
      <c r="AM16" s="143">
        <v>700000</v>
      </c>
      <c r="AN16" s="143">
        <v>466666.66666666669</v>
      </c>
      <c r="AO16" s="143">
        <v>414556.74</v>
      </c>
      <c r="AP16" s="143">
        <v>-52109.926666666674</v>
      </c>
      <c r="AQ16" s="143">
        <v>-11.166412857142857</v>
      </c>
      <c r="AR16" s="142" t="s">
        <v>2847</v>
      </c>
      <c r="AS16" s="154">
        <v>628549</v>
      </c>
      <c r="AT16" s="154">
        <v>660064.65</v>
      </c>
      <c r="AU16" s="154">
        <v>440043.1</v>
      </c>
      <c r="AV16" s="154">
        <v>537182.65</v>
      </c>
      <c r="AW16" s="154">
        <v>97139.55</v>
      </c>
      <c r="AX16" s="154">
        <v>22.075008107160411</v>
      </c>
      <c r="AY16" s="153" t="s">
        <v>2846</v>
      </c>
      <c r="AZ16" s="161">
        <v>618710.93999999994</v>
      </c>
      <c r="BA16" s="161">
        <v>605000</v>
      </c>
      <c r="BB16" s="161">
        <v>403333.33333333337</v>
      </c>
      <c r="BC16" s="161">
        <v>366132.25</v>
      </c>
      <c r="BD16" s="161">
        <v>-37201.083333333336</v>
      </c>
      <c r="BE16" s="161">
        <v>-9.2234090909090902</v>
      </c>
      <c r="BF16" s="160" t="s">
        <v>2847</v>
      </c>
      <c r="BG16" s="170">
        <v>999616.18</v>
      </c>
      <c r="BH16" s="170">
        <v>1065270.3400000001</v>
      </c>
      <c r="BI16" s="170">
        <v>710180.22666666668</v>
      </c>
      <c r="BJ16" s="170">
        <v>863293.81</v>
      </c>
      <c r="BK16" s="170">
        <v>153113.58333333334</v>
      </c>
      <c r="BL16" s="170">
        <v>21.55982067425251</v>
      </c>
      <c r="BM16" s="169" t="s">
        <v>2846</v>
      </c>
      <c r="BN16" s="180">
        <v>688667.4</v>
      </c>
      <c r="BO16" s="180">
        <v>600000</v>
      </c>
      <c r="BP16" s="180">
        <v>400000</v>
      </c>
      <c r="BQ16" s="180">
        <v>524561.77</v>
      </c>
      <c r="BR16" s="180">
        <v>124561.77</v>
      </c>
      <c r="BS16" s="180">
        <v>31.140442499999999</v>
      </c>
      <c r="BT16" s="179" t="s">
        <v>2846</v>
      </c>
      <c r="BU16" s="187">
        <v>505099.5</v>
      </c>
      <c r="BV16" s="187">
        <v>540000</v>
      </c>
      <c r="BW16" s="187">
        <v>360000</v>
      </c>
      <c r="BX16" s="187">
        <v>385217.21</v>
      </c>
      <c r="BY16" s="187">
        <v>25217.21</v>
      </c>
      <c r="BZ16" s="187">
        <v>7.0047805555555556</v>
      </c>
      <c r="CA16" s="186" t="s">
        <v>2846</v>
      </c>
      <c r="CB16" s="196">
        <v>528876.23</v>
      </c>
      <c r="CC16" s="196">
        <v>797544.35</v>
      </c>
      <c r="CD16" s="196">
        <v>531696.2333333334</v>
      </c>
      <c r="CE16" s="196">
        <v>381422.1</v>
      </c>
      <c r="CF16" s="196">
        <v>-150274.13333333336</v>
      </c>
      <c r="CG16" s="196">
        <v>-28.263155522322993</v>
      </c>
      <c r="CH16" s="195" t="s">
        <v>2847</v>
      </c>
      <c r="CI16" s="205">
        <v>209629.69</v>
      </c>
      <c r="CJ16" s="205">
        <v>250000</v>
      </c>
      <c r="CK16" s="205">
        <v>166666.66666666669</v>
      </c>
      <c r="CL16" s="205">
        <v>172489.67</v>
      </c>
      <c r="CM16" s="205">
        <v>5823.003333333334</v>
      </c>
      <c r="CN16" s="205">
        <v>3.4938020000000001</v>
      </c>
      <c r="CO16" s="204" t="s">
        <v>2846</v>
      </c>
      <c r="CP16" s="214">
        <v>945496.22</v>
      </c>
      <c r="CQ16" s="214">
        <v>988728</v>
      </c>
      <c r="CR16" s="214">
        <v>659152</v>
      </c>
      <c r="CS16" s="214">
        <v>689574.64999999991</v>
      </c>
      <c r="CT16" s="214">
        <v>30422.65</v>
      </c>
      <c r="CU16" s="214">
        <v>4.6154225429036089</v>
      </c>
      <c r="CV16" s="213" t="s">
        <v>2846</v>
      </c>
      <c r="CW16" s="223">
        <v>612605.52</v>
      </c>
      <c r="CX16" s="223">
        <v>585000</v>
      </c>
      <c r="CY16" s="223">
        <v>390000</v>
      </c>
      <c r="CZ16" s="223">
        <v>406355.81</v>
      </c>
      <c r="DA16" s="223">
        <v>16355.81</v>
      </c>
      <c r="DB16" s="223">
        <v>4.1937974358974364</v>
      </c>
      <c r="DC16" s="222" t="s">
        <v>2846</v>
      </c>
      <c r="DD16" s="234">
        <v>630210.48</v>
      </c>
      <c r="DE16" s="234">
        <v>600000</v>
      </c>
      <c r="DF16" s="234">
        <v>400000</v>
      </c>
      <c r="DG16" s="234">
        <v>357291.64</v>
      </c>
      <c r="DH16" s="234">
        <v>-42708.36</v>
      </c>
      <c r="DI16" s="234">
        <v>-10.67709</v>
      </c>
      <c r="DJ16" s="233" t="s">
        <v>2847</v>
      </c>
      <c r="DK16" s="15">
        <f t="shared" si="1"/>
        <v>37739104.889999993</v>
      </c>
      <c r="DL16" s="15">
        <f t="shared" si="8"/>
        <v>43172553.240000002</v>
      </c>
      <c r="DM16" s="15">
        <f t="shared" si="2"/>
        <v>28781702.16</v>
      </c>
      <c r="DN16" s="15">
        <f t="shared" si="3"/>
        <v>26728567.989999998</v>
      </c>
      <c r="DO16" s="15">
        <f t="shared" si="8"/>
        <v>-2053134.1700000004</v>
      </c>
      <c r="DP16" s="15">
        <f>DO16/DM16*100</f>
        <v>-7.133470281175339</v>
      </c>
      <c r="DQ16" s="15" t="str">
        <f t="shared" si="6"/>
        <v>Not OK</v>
      </c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</row>
    <row r="17" spans="1:197" s="51" customFormat="1" x14ac:dyDescent="0.2">
      <c r="A17" s="49"/>
      <c r="B17" s="49" t="s">
        <v>2811</v>
      </c>
      <c r="C17" s="49">
        <f>SUM(C5:C16)</f>
        <v>1489563143.8200002</v>
      </c>
      <c r="D17" s="49">
        <f t="shared" ref="D17" si="9">SUM(D5:D16)</f>
        <v>1483516523.1400001</v>
      </c>
      <c r="E17" s="49">
        <f>SUM(E5:E16)</f>
        <v>989011015.42666674</v>
      </c>
      <c r="F17" s="49">
        <f>SUM(F5:F16)</f>
        <v>954532906.47000015</v>
      </c>
      <c r="G17" s="49">
        <f>F17-E17</f>
        <v>-34478108.956666589</v>
      </c>
      <c r="H17" s="49">
        <f>G17/E17*100</f>
        <v>-3.4861198125070909</v>
      </c>
      <c r="I17" s="49" t="e">
        <f>SUM(#REF!)</f>
        <v>#REF!</v>
      </c>
      <c r="J17" s="49">
        <f>SUM(I5:I16)</f>
        <v>0</v>
      </c>
      <c r="K17" s="49">
        <f t="shared" ref="K17" si="10">SUM(K5:K16)</f>
        <v>483190000</v>
      </c>
      <c r="L17" s="49">
        <f t="shared" ref="L17" si="11">SUM(L5:L16)</f>
        <v>322126666.66666663</v>
      </c>
      <c r="M17" s="49">
        <f t="shared" ref="M17" si="12">SUM(M5:M16)</f>
        <v>311336949.75999993</v>
      </c>
      <c r="N17" s="49">
        <f t="shared" ref="N17" si="13">M17-L17</f>
        <v>-10789716.906666696</v>
      </c>
      <c r="O17" s="49">
        <f t="shared" ref="O17" si="14">N17/L17*100</f>
        <v>-3.3495261408555734</v>
      </c>
      <c r="P17" s="49">
        <f t="shared" ref="P17:BM17" si="15">SUM(P5:P15)</f>
        <v>0</v>
      </c>
      <c r="Q17" s="49">
        <f t="shared" ref="Q17" si="16">SUM(Q5:Q16)</f>
        <v>104766746.35000001</v>
      </c>
      <c r="R17" s="49">
        <f t="shared" ref="R17" si="17">SUM(R5:R16)</f>
        <v>106584662.22</v>
      </c>
      <c r="S17" s="49">
        <f t="shared" ref="S17" si="18">SUM(S5:S16)</f>
        <v>71056441.480000004</v>
      </c>
      <c r="T17" s="49">
        <f t="shared" ref="T17" si="19">SUM(T5:T16)</f>
        <v>75651180.000000015</v>
      </c>
      <c r="U17" s="49">
        <f t="shared" ref="U17" si="20">T17-S17</f>
        <v>4594738.5200000107</v>
      </c>
      <c r="V17" s="49">
        <f t="shared" ref="V17" si="21">U17/S17*100</f>
        <v>6.4663222985818596</v>
      </c>
      <c r="W17" s="49">
        <f t="shared" si="15"/>
        <v>0</v>
      </c>
      <c r="X17" s="49">
        <f>SUM(X5:X16)</f>
        <v>119126387.64999999</v>
      </c>
      <c r="Y17" s="49">
        <f>SUM(Y5:Y16)</f>
        <v>143517512.09999999</v>
      </c>
      <c r="Z17" s="49">
        <f>SUM(Z5:Z16)</f>
        <v>95678341.399999991</v>
      </c>
      <c r="AA17" s="49">
        <f>SUM(AA5:AA16)</f>
        <v>112330289.55999999</v>
      </c>
      <c r="AB17" s="49">
        <f t="shared" ref="AB17" si="22">AA17-Z17</f>
        <v>16651948.159999996</v>
      </c>
      <c r="AC17" s="49">
        <f t="shared" ref="AC17" si="23">AB17/Z17*100</f>
        <v>17.404093670879622</v>
      </c>
      <c r="AD17" s="49">
        <f>SUM(AD5:AD16)</f>
        <v>0</v>
      </c>
      <c r="AE17" s="49">
        <f t="shared" ref="AE17" si="24">SUM(AE5:AE16)</f>
        <v>71692520.829999998</v>
      </c>
      <c r="AF17" s="49">
        <f t="shared" ref="AF17" si="25">SUM(AF5:AF16)</f>
        <v>82157827.030000001</v>
      </c>
      <c r="AG17" s="49">
        <f t="shared" ref="AG17" si="26">SUM(AG5:AG16)</f>
        <v>54771884.686666667</v>
      </c>
      <c r="AH17" s="49">
        <f t="shared" ref="AH17" si="27">SUM(AH5:AH16)</f>
        <v>64225280.70000001</v>
      </c>
      <c r="AI17" s="49">
        <f t="shared" ref="AI17" si="28">AH17-AG17</f>
        <v>9453396.013333343</v>
      </c>
      <c r="AJ17" s="49">
        <f t="shared" ref="AJ17" si="29">AI17/AG17*100</f>
        <v>17.259577733016407</v>
      </c>
      <c r="AK17" s="49">
        <f t="shared" si="15"/>
        <v>0</v>
      </c>
      <c r="AL17" s="49">
        <f t="shared" ref="AL17" si="30">SUM(AL5:AL16)</f>
        <v>67279290.340000004</v>
      </c>
      <c r="AM17" s="49">
        <f t="shared" ref="AM17" si="31">SUM(AM5:AM16)</f>
        <v>72818500</v>
      </c>
      <c r="AN17" s="49">
        <f t="shared" ref="AN17" si="32">SUM(AN5:AN16)</f>
        <v>48545666.666666664</v>
      </c>
      <c r="AO17" s="49">
        <f t="shared" ref="AO17" si="33">SUM(AO5:AO16)</f>
        <v>53351737.480000004</v>
      </c>
      <c r="AP17" s="49">
        <f t="shared" ref="AP17" si="34">AO17-AN17</f>
        <v>4806070.81333334</v>
      </c>
      <c r="AQ17" s="49">
        <f t="shared" ref="AQ17" si="35">AP17/AN17*100</f>
        <v>9.9001026112869823</v>
      </c>
      <c r="AR17" s="49">
        <f t="shared" si="15"/>
        <v>0</v>
      </c>
      <c r="AS17" s="49">
        <f>SUM(AS5:AS16)</f>
        <v>177234758.41999999</v>
      </c>
      <c r="AT17" s="49">
        <f>SUM(AT5:AT16)</f>
        <v>204816943.91999999</v>
      </c>
      <c r="AU17" s="49">
        <f>SUM(AU5:AU16)</f>
        <v>136544629.28</v>
      </c>
      <c r="AV17" s="49">
        <f>SUM(AV5:AV16)</f>
        <v>151119103.81000003</v>
      </c>
      <c r="AW17" s="49">
        <f t="shared" ref="AW17" si="36">AV17-AU17</f>
        <v>14574474.530000031</v>
      </c>
      <c r="AX17" s="49">
        <f t="shared" ref="AX17" si="37">AW17/AU17*100</f>
        <v>10.673780877981985</v>
      </c>
      <c r="AY17" s="49">
        <f>SUM(AY5:AY16)</f>
        <v>0</v>
      </c>
      <c r="AZ17" s="49">
        <f t="shared" ref="AZ17" si="38">SUM(AZ5:AZ16)</f>
        <v>81820043.939999998</v>
      </c>
      <c r="BA17" s="49">
        <f t="shared" ref="BA17" si="39">SUM(BA5:BA16)</f>
        <v>95672100</v>
      </c>
      <c r="BB17" s="49">
        <f t="shared" ref="BB17" si="40">SUM(BB5:BB16)</f>
        <v>63781400</v>
      </c>
      <c r="BC17" s="49">
        <f t="shared" ref="BC17" si="41">SUM(BC5:BC16)</f>
        <v>67991053.930000007</v>
      </c>
      <c r="BD17" s="49">
        <f t="shared" ref="BD17" si="42">BC17-BB17</f>
        <v>4209653.9300000072</v>
      </c>
      <c r="BE17" s="49">
        <f t="shared" ref="BE17" si="43">BD17/BB17*100</f>
        <v>6.6001278272349095</v>
      </c>
      <c r="BF17" s="49">
        <f t="shared" si="15"/>
        <v>0</v>
      </c>
      <c r="BG17" s="49">
        <f t="shared" ref="BG17" si="44">SUM(BG5:BG16)</f>
        <v>86912258.199999988</v>
      </c>
      <c r="BH17" s="49">
        <f t="shared" ref="BH17" si="45">SUM(BH5:BH16)</f>
        <v>89915155.510000005</v>
      </c>
      <c r="BI17" s="49">
        <f t="shared" ref="BI17" si="46">SUM(BI5:BI16)</f>
        <v>59943437.006666668</v>
      </c>
      <c r="BJ17" s="49">
        <f t="shared" ref="BJ17" si="47">SUM(BJ5:BJ16)</f>
        <v>66206100.830000013</v>
      </c>
      <c r="BK17" s="49">
        <f t="shared" ref="BK17" si="48">BJ17-BI17</f>
        <v>6262663.8233333454</v>
      </c>
      <c r="BL17" s="49">
        <f t="shared" ref="BL17" si="49">BK17/BI17*100</f>
        <v>10.447622185289172</v>
      </c>
      <c r="BM17" s="49">
        <f t="shared" si="15"/>
        <v>0</v>
      </c>
      <c r="BN17" s="49">
        <f>SUM(BN5:BN16)</f>
        <v>87768761.210000008</v>
      </c>
      <c r="BO17" s="49">
        <f>SUM(BO5:BO16)</f>
        <v>87810000</v>
      </c>
      <c r="BP17" s="49">
        <f>SUM(BP5:BP16)</f>
        <v>58540000</v>
      </c>
      <c r="BQ17" s="49">
        <f>SUM(BQ5:BQ16)</f>
        <v>65626117.350000001</v>
      </c>
      <c r="BR17" s="49">
        <f t="shared" ref="BR17" si="50">BQ17-BP17</f>
        <v>7086117.3500000015</v>
      </c>
      <c r="BS17" s="49">
        <f t="shared" ref="BS17" si="51">BR17/BP17*100</f>
        <v>12.104744362828837</v>
      </c>
      <c r="BT17" s="49">
        <f>SUM(BT5:BT16)</f>
        <v>0</v>
      </c>
      <c r="BU17" s="49">
        <f t="shared" ref="BU17" si="52">SUM(BU5:BU16)</f>
        <v>84842237.019999996</v>
      </c>
      <c r="BV17" s="49">
        <f t="shared" ref="BV17" si="53">SUM(BV5:BV16)</f>
        <v>83999033.750000015</v>
      </c>
      <c r="BW17" s="49">
        <f t="shared" ref="BW17" si="54">SUM(BW5:BW16)</f>
        <v>55999355.833333336</v>
      </c>
      <c r="BX17" s="49">
        <f t="shared" ref="BX17" si="55">SUM(BX5:BX16)</f>
        <v>68264423.480000004</v>
      </c>
      <c r="BY17" s="49">
        <f t="shared" ref="BY17" si="56">BX17-BW17</f>
        <v>12265067.646666668</v>
      </c>
      <c r="BZ17" s="49">
        <f t="shared" ref="BZ17" si="57">BY17/BW17*100</f>
        <v>21.902158451911959</v>
      </c>
      <c r="CA17" s="49">
        <f t="shared" ref="CA17:DC17" si="58">SUM(CA5:CA15)</f>
        <v>0</v>
      </c>
      <c r="CB17" s="49">
        <f t="shared" ref="CB17" si="59">SUM(CB5:CB16)</f>
        <v>138001858.73999998</v>
      </c>
      <c r="CC17" s="49">
        <f t="shared" ref="CC17" si="60">SUM(CC5:CC16)</f>
        <v>140686878.10999998</v>
      </c>
      <c r="CD17" s="49">
        <f t="shared" ref="CD17" si="61">SUM(CD5:CD16)</f>
        <v>93791252.073333338</v>
      </c>
      <c r="CE17" s="49">
        <f t="shared" ref="CE17" si="62">SUM(CE5:CE16)</f>
        <v>102903153.99999999</v>
      </c>
      <c r="CF17" s="49">
        <f t="shared" ref="CF17" si="63">CE17-CD17</f>
        <v>9111901.9266666472</v>
      </c>
      <c r="CG17" s="49">
        <f t="shared" ref="CG17" si="64">CF17/CD17*100</f>
        <v>9.7150872018877088</v>
      </c>
      <c r="CH17" s="49">
        <f t="shared" si="58"/>
        <v>0</v>
      </c>
      <c r="CI17" s="49">
        <f t="shared" ref="CI17" si="65">SUM(CI5:CI16)</f>
        <v>46219934.239999995</v>
      </c>
      <c r="CJ17" s="49">
        <f t="shared" ref="CJ17" si="66">SUM(CJ5:CJ16)</f>
        <v>46870000</v>
      </c>
      <c r="CK17" s="49">
        <f t="shared" ref="CK17" si="67">SUM(CK5:CK16)</f>
        <v>31246666.666666672</v>
      </c>
      <c r="CL17" s="49">
        <f t="shared" ref="CL17" si="68">SUM(CL5:CL16)</f>
        <v>38083601.790000007</v>
      </c>
      <c r="CM17" s="49">
        <f t="shared" ref="CM17" si="69">CL17-CK17</f>
        <v>6836935.1233333349</v>
      </c>
      <c r="CN17" s="49">
        <f t="shared" ref="CN17" si="70">CM17/CK17*100</f>
        <v>21.880526317473866</v>
      </c>
      <c r="CO17" s="49">
        <f t="shared" si="58"/>
        <v>0</v>
      </c>
      <c r="CP17" s="49">
        <f t="shared" ref="CP17" si="71">SUM(CP5:CP16)</f>
        <v>109861963.33999999</v>
      </c>
      <c r="CQ17" s="49">
        <f t="shared" ref="CQ17" si="72">SUM(CQ5:CQ16)</f>
        <v>111013383.64999999</v>
      </c>
      <c r="CR17" s="49">
        <f t="shared" ref="CR17" si="73">SUM(CR5:CR16)</f>
        <v>74008922.433333322</v>
      </c>
      <c r="CS17" s="49">
        <f t="shared" ref="CS17" si="74">SUM(CS5:CS16)</f>
        <v>77025660.480000004</v>
      </c>
      <c r="CT17" s="49">
        <f t="shared" ref="CT17" si="75">CS17-CR17</f>
        <v>3016738.0466666818</v>
      </c>
      <c r="CU17" s="49">
        <f t="shared" ref="CU17" si="76">CT17/CR17*100</f>
        <v>4.0761815568712496</v>
      </c>
      <c r="CV17" s="49">
        <f t="shared" si="58"/>
        <v>0</v>
      </c>
      <c r="CW17" s="49">
        <f t="shared" ref="CW17" si="77">SUM(CW5:CW16)</f>
        <v>50224977.140000001</v>
      </c>
      <c r="CX17" s="49">
        <f t="shared" ref="CX17" si="78">SUM(CX5:CX16)</f>
        <v>50754481</v>
      </c>
      <c r="CY17" s="49">
        <f t="shared" ref="CY17" si="79">SUM(CY5:CY16)</f>
        <v>33836320.666666672</v>
      </c>
      <c r="CZ17" s="49">
        <f t="shared" ref="CZ17" si="80">SUM(CZ5:CZ16)</f>
        <v>38644350.859999999</v>
      </c>
      <c r="DA17" s="49">
        <f t="shared" ref="DA17" si="81">CZ17-CY17</f>
        <v>4808030.1933333278</v>
      </c>
      <c r="DB17" s="49">
        <f t="shared" ref="DB17" si="82">DA17/CY17*100</f>
        <v>14.209672028761345</v>
      </c>
      <c r="DC17" s="49">
        <f t="shared" si="58"/>
        <v>0</v>
      </c>
      <c r="DD17" s="49">
        <f>SUM(DD5:DD16)</f>
        <v>54155633.919999994</v>
      </c>
      <c r="DE17" s="49">
        <f>SUM(DE5:DE16)</f>
        <v>54658700</v>
      </c>
      <c r="DF17" s="49">
        <f>SUM(DF5:DF16)</f>
        <v>36439133.333333328</v>
      </c>
      <c r="DG17" s="49">
        <f>SUM(DG5:DG16)</f>
        <v>40022663.639999993</v>
      </c>
      <c r="DH17" s="49">
        <f t="shared" ref="DH17" si="83">DG17-DF17</f>
        <v>3583530.3066666648</v>
      </c>
      <c r="DI17" s="49">
        <f t="shared" ref="DI17" si="84">DH17/DF17*100</f>
        <v>9.8342907167568896</v>
      </c>
      <c r="DJ17" s="49">
        <f>SUM(DJ5:DJ16)</f>
        <v>0</v>
      </c>
      <c r="DK17" s="49">
        <f t="shared" ref="DK17" si="85">SUM(DK5:DK16)</f>
        <v>3256343604.4299998</v>
      </c>
      <c r="DL17" s="49">
        <f t="shared" ref="DL17" si="86">SUM(DL5:DL16)</f>
        <v>3199997207.4499998</v>
      </c>
      <c r="DM17" s="49">
        <f t="shared" ref="DM17" si="87">SUM(DM5:DM16)</f>
        <v>2225321133.6199999</v>
      </c>
      <c r="DN17" s="49">
        <f t="shared" ref="DN17" si="88">SUM(DN5:DN16)</f>
        <v>2287314574.1399999</v>
      </c>
      <c r="DO17" s="49">
        <f t="shared" ref="DO17" si="89">DN17-DM17</f>
        <v>61993440.519999981</v>
      </c>
      <c r="DP17" s="49">
        <f t="shared" ref="DP17" si="90">DO17/DM17*100</f>
        <v>2.7858199692353298</v>
      </c>
      <c r="DQ17" s="49" t="e">
        <f t="shared" ref="DQ17" si="91">SUM(DQ5:DQ15)</f>
        <v>#DIV/0!</v>
      </c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</row>
    <row r="18" spans="1:197" s="50" customFormat="1" ht="15" x14ac:dyDescent="0.25">
      <c r="A18" s="87" t="s">
        <v>2812</v>
      </c>
      <c r="B18" s="87" t="s">
        <v>2813</v>
      </c>
      <c r="C18" s="102">
        <v>258118742.34</v>
      </c>
      <c r="D18" s="102">
        <v>280000000</v>
      </c>
      <c r="E18" s="102">
        <v>186666666.66666666</v>
      </c>
      <c r="F18" s="102">
        <v>168266314.81</v>
      </c>
      <c r="G18" s="102">
        <v>-18400351.856666669</v>
      </c>
      <c r="H18" s="102">
        <v>-9.8573313517857137</v>
      </c>
      <c r="I18" s="101" t="s">
        <v>2846</v>
      </c>
      <c r="J18" s="111">
        <v>59702723.009999998</v>
      </c>
      <c r="K18" s="111">
        <v>65000000</v>
      </c>
      <c r="L18" s="111">
        <v>43333333.333333328</v>
      </c>
      <c r="M18" s="111">
        <v>35050532.43</v>
      </c>
      <c r="N18" s="111">
        <v>-8282800.9033333333</v>
      </c>
      <c r="O18" s="111">
        <v>-19.114155930769233</v>
      </c>
      <c r="P18" s="110" t="s">
        <v>2846</v>
      </c>
      <c r="Q18" s="119">
        <v>9372691.3800000008</v>
      </c>
      <c r="R18" s="119">
        <v>11399021.25</v>
      </c>
      <c r="S18" s="119">
        <v>7599347.5</v>
      </c>
      <c r="T18" s="119">
        <v>6694523.5499999998</v>
      </c>
      <c r="U18" s="119">
        <v>-904823.95</v>
      </c>
      <c r="V18" s="119">
        <v>-11.90660053379583</v>
      </c>
      <c r="W18" s="118" t="s">
        <v>2846</v>
      </c>
      <c r="X18" s="128">
        <v>10409588.539999999</v>
      </c>
      <c r="Y18" s="128">
        <v>10976131.939999999</v>
      </c>
      <c r="Z18" s="128">
        <v>7317421.2933333339</v>
      </c>
      <c r="AA18" s="128">
        <v>6034212.5</v>
      </c>
      <c r="AB18" s="128">
        <v>-1283208.7933333335</v>
      </c>
      <c r="AC18" s="128">
        <v>-17.536352519465066</v>
      </c>
      <c r="AD18" s="127" t="s">
        <v>2846</v>
      </c>
      <c r="AE18" s="137">
        <v>8366501.4400000004</v>
      </c>
      <c r="AF18" s="137">
        <v>8756578.5</v>
      </c>
      <c r="AG18" s="137">
        <v>5837719</v>
      </c>
      <c r="AH18" s="137">
        <v>5558464.0999999996</v>
      </c>
      <c r="AI18" s="137">
        <v>-279254.90000000002</v>
      </c>
      <c r="AJ18" s="137">
        <v>-4.7836303871426491</v>
      </c>
      <c r="AK18" s="136" t="s">
        <v>2846</v>
      </c>
      <c r="AL18" s="146">
        <v>5531464.4900000002</v>
      </c>
      <c r="AM18" s="146">
        <v>5500000</v>
      </c>
      <c r="AN18" s="146">
        <v>3666666.6666666665</v>
      </c>
      <c r="AO18" s="146">
        <v>4455766.53</v>
      </c>
      <c r="AP18" s="146">
        <v>789099.86333333328</v>
      </c>
      <c r="AQ18" s="146">
        <v>21.520905363636366</v>
      </c>
      <c r="AR18" s="145" t="s">
        <v>2847</v>
      </c>
      <c r="AS18" s="156">
        <v>25065320.77</v>
      </c>
      <c r="AT18" s="156">
        <v>26079804.149999999</v>
      </c>
      <c r="AU18" s="156">
        <v>17386536.100000001</v>
      </c>
      <c r="AV18" s="156">
        <v>15374478.25</v>
      </c>
      <c r="AW18" s="156">
        <v>-2012057.85</v>
      </c>
      <c r="AX18" s="156">
        <v>-11.572505520521709</v>
      </c>
      <c r="AY18" s="155" t="s">
        <v>2846</v>
      </c>
      <c r="AZ18" s="164">
        <v>10542325.33</v>
      </c>
      <c r="BA18" s="164">
        <v>10500000</v>
      </c>
      <c r="BB18" s="164">
        <v>7000000</v>
      </c>
      <c r="BC18" s="164">
        <v>7126235.8600000003</v>
      </c>
      <c r="BD18" s="164">
        <v>126235.86</v>
      </c>
      <c r="BE18" s="164">
        <v>1.8033694285714286</v>
      </c>
      <c r="BF18" s="163" t="s">
        <v>2847</v>
      </c>
      <c r="BG18" s="173">
        <v>7827549.4500000002</v>
      </c>
      <c r="BH18" s="173">
        <v>8512214</v>
      </c>
      <c r="BI18" s="173">
        <v>5674809.333333333</v>
      </c>
      <c r="BJ18" s="173">
        <v>4915850.26</v>
      </c>
      <c r="BK18" s="173">
        <v>-758959.07333333336</v>
      </c>
      <c r="BL18" s="173">
        <v>-13.374177505405761</v>
      </c>
      <c r="BM18" s="172" t="s">
        <v>2846</v>
      </c>
      <c r="BN18" s="182">
        <v>8501184.8800000008</v>
      </c>
      <c r="BO18" s="182">
        <v>8500000</v>
      </c>
      <c r="BP18" s="182">
        <v>5666666.666666667</v>
      </c>
      <c r="BQ18" s="182">
        <v>5864751.7199999997</v>
      </c>
      <c r="BR18" s="182">
        <v>198085.05333333332</v>
      </c>
      <c r="BS18" s="182">
        <v>3.4956185882352941</v>
      </c>
      <c r="BT18" s="181" t="s">
        <v>2847</v>
      </c>
      <c r="BU18" s="190">
        <v>8136548.1299999999</v>
      </c>
      <c r="BV18" s="190">
        <v>8500000</v>
      </c>
      <c r="BW18" s="190">
        <v>5666666.666666667</v>
      </c>
      <c r="BX18" s="190">
        <v>5318836.57</v>
      </c>
      <c r="BY18" s="190">
        <v>-347830.09666666668</v>
      </c>
      <c r="BZ18" s="190">
        <v>-6.1381781764705892</v>
      </c>
      <c r="CA18" s="189" t="s">
        <v>2846</v>
      </c>
      <c r="CB18" s="199">
        <v>15406168.119999999</v>
      </c>
      <c r="CC18" s="199">
        <v>11333205.26</v>
      </c>
      <c r="CD18" s="199">
        <v>7555470.1733333329</v>
      </c>
      <c r="CE18" s="199">
        <v>8745004.9199999999</v>
      </c>
      <c r="CF18" s="199">
        <v>1189534.7466666668</v>
      </c>
      <c r="CG18" s="199">
        <v>15.744020151983023</v>
      </c>
      <c r="CH18" s="198" t="s">
        <v>2847</v>
      </c>
      <c r="CI18" s="208">
        <v>2663007.11</v>
      </c>
      <c r="CJ18" s="208">
        <v>3090000</v>
      </c>
      <c r="CK18" s="208">
        <v>2060000</v>
      </c>
      <c r="CL18" s="208">
        <v>1680267.14</v>
      </c>
      <c r="CM18" s="208">
        <v>-379732.86</v>
      </c>
      <c r="CN18" s="208">
        <v>-18.433633980582524</v>
      </c>
      <c r="CO18" s="207" t="s">
        <v>2846</v>
      </c>
      <c r="CP18" s="217">
        <v>7968607.46</v>
      </c>
      <c r="CQ18" s="217">
        <v>7000000</v>
      </c>
      <c r="CR18" s="217">
        <v>4666666.666666666</v>
      </c>
      <c r="CS18" s="217">
        <v>4545990.32</v>
      </c>
      <c r="CT18" s="217">
        <v>-120676.34666666666</v>
      </c>
      <c r="CU18" s="217">
        <v>-2.5859217142857145</v>
      </c>
      <c r="CV18" s="216" t="s">
        <v>2846</v>
      </c>
      <c r="CW18" s="226">
        <v>4375257.18</v>
      </c>
      <c r="CX18" s="226">
        <v>4000000</v>
      </c>
      <c r="CY18" s="226">
        <v>2666666.666666667</v>
      </c>
      <c r="CZ18" s="226">
        <v>2161303.88</v>
      </c>
      <c r="DA18" s="226">
        <v>-505362.78666666674</v>
      </c>
      <c r="DB18" s="226">
        <v>-18.9511045</v>
      </c>
      <c r="DC18" s="225" t="s">
        <v>2846</v>
      </c>
      <c r="DD18" s="236">
        <v>3999571.12</v>
      </c>
      <c r="DE18" s="236">
        <v>3730000</v>
      </c>
      <c r="DF18" s="236">
        <v>2486666.6666666665</v>
      </c>
      <c r="DG18" s="236">
        <v>2629061.1</v>
      </c>
      <c r="DH18" s="236">
        <v>142394.43333333332</v>
      </c>
      <c r="DI18" s="236">
        <v>5.7263176943699738</v>
      </c>
      <c r="DJ18" s="235" t="s">
        <v>2847</v>
      </c>
      <c r="DK18" s="15">
        <f>C18+J18+Q18+X18+AE18+AL18+AS18+AZ18+BG18+BN18+BU18+CB18+CI18+CP18+CW18+DD18</f>
        <v>445987250.75</v>
      </c>
      <c r="DL18" s="15">
        <f>D18+K15+R18+Y18+AF18+AM18+AT18+BA18+BH18+BO18+BV18+CC18+CJ18+CQ18+CX18+DE18</f>
        <v>457566955.09999996</v>
      </c>
      <c r="DM18" s="15">
        <f t="shared" ref="DM18:DN32" si="92">E18+L18+S18+Z18+AG18+AN18+AU18+BB18+BI18+BP18+BW18+CD18+CK18+CR18+CY18+DF18</f>
        <v>315251303.4000001</v>
      </c>
      <c r="DN18" s="15">
        <f t="shared" si="92"/>
        <v>284421593.94</v>
      </c>
      <c r="DO18" s="15">
        <f t="shared" ref="DO18:DO32" si="93">DN18-DM18</f>
        <v>-30829709.460000098</v>
      </c>
      <c r="DP18" s="15">
        <f>DO18/DM18*100</f>
        <v>-9.7794074528797292</v>
      </c>
      <c r="DQ18" s="15" t="str">
        <f t="shared" ref="DQ18:DQ32" si="94">IF((DP18&gt;0),"OK","Not OK")</f>
        <v>Not OK</v>
      </c>
    </row>
    <row r="19" spans="1:197" s="50" customFormat="1" ht="30" x14ac:dyDescent="0.25">
      <c r="A19" s="87" t="s">
        <v>2814</v>
      </c>
      <c r="B19" s="87" t="s">
        <v>2815</v>
      </c>
      <c r="C19" s="102">
        <v>117026094.34999999</v>
      </c>
      <c r="D19" s="102">
        <v>162000000</v>
      </c>
      <c r="E19" s="102">
        <v>108000000</v>
      </c>
      <c r="F19" s="102">
        <v>133573247.23999999</v>
      </c>
      <c r="G19" s="102">
        <v>25573247.239999998</v>
      </c>
      <c r="H19" s="102">
        <v>23.678932629629632</v>
      </c>
      <c r="I19" s="101" t="s">
        <v>2847</v>
      </c>
      <c r="J19" s="111">
        <v>34006454.43</v>
      </c>
      <c r="K19" s="111">
        <v>27000000</v>
      </c>
      <c r="L19" s="111">
        <v>18000000</v>
      </c>
      <c r="M19" s="111">
        <v>16741779.07</v>
      </c>
      <c r="N19" s="111">
        <v>-1258220.93</v>
      </c>
      <c r="O19" s="111">
        <v>-6.9901162777777781</v>
      </c>
      <c r="P19" s="110" t="s">
        <v>2846</v>
      </c>
      <c r="Q19" s="119">
        <v>2793724.86</v>
      </c>
      <c r="R19" s="119">
        <v>3139167.99</v>
      </c>
      <c r="S19" s="119">
        <v>2092778.66</v>
      </c>
      <c r="T19" s="119">
        <v>1668357.52</v>
      </c>
      <c r="U19" s="119">
        <v>-424421.14</v>
      </c>
      <c r="V19" s="119">
        <v>-20.280268912910262</v>
      </c>
      <c r="W19" s="118" t="s">
        <v>2846</v>
      </c>
      <c r="X19" s="128">
        <v>1648386.98</v>
      </c>
      <c r="Y19" s="128">
        <v>1800000</v>
      </c>
      <c r="Z19" s="128">
        <v>1200000</v>
      </c>
      <c r="AA19" s="128">
        <v>1108046.8600000001</v>
      </c>
      <c r="AB19" s="128">
        <v>-91953.14</v>
      </c>
      <c r="AC19" s="128">
        <v>-7.6627616666666665</v>
      </c>
      <c r="AD19" s="127" t="s">
        <v>2846</v>
      </c>
      <c r="AE19" s="137">
        <v>1501156.38</v>
      </c>
      <c r="AF19" s="137">
        <v>1625305.9</v>
      </c>
      <c r="AG19" s="137">
        <v>1083537.2666666666</v>
      </c>
      <c r="AH19" s="137">
        <v>1009535.27</v>
      </c>
      <c r="AI19" s="137">
        <v>-74001.996666666659</v>
      </c>
      <c r="AJ19" s="137">
        <v>-6.8296678797511294</v>
      </c>
      <c r="AK19" s="136" t="s">
        <v>2846</v>
      </c>
      <c r="AL19" s="146">
        <v>1400024.56</v>
      </c>
      <c r="AM19" s="146">
        <v>1300000</v>
      </c>
      <c r="AN19" s="146">
        <v>866666.66666666663</v>
      </c>
      <c r="AO19" s="146">
        <v>581822.01</v>
      </c>
      <c r="AP19" s="146">
        <v>-284844.65666666668</v>
      </c>
      <c r="AQ19" s="146">
        <v>-32.866691153846155</v>
      </c>
      <c r="AR19" s="145" t="s">
        <v>2846</v>
      </c>
      <c r="AS19" s="156">
        <v>5058330.4800000004</v>
      </c>
      <c r="AT19" s="156">
        <v>5400000</v>
      </c>
      <c r="AU19" s="156">
        <v>3600000</v>
      </c>
      <c r="AV19" s="156">
        <v>3932226.74</v>
      </c>
      <c r="AW19" s="156">
        <v>332226.74</v>
      </c>
      <c r="AX19" s="156">
        <v>9.2285205555555549</v>
      </c>
      <c r="AY19" s="155" t="s">
        <v>2847</v>
      </c>
      <c r="AZ19" s="164">
        <v>3007247.41</v>
      </c>
      <c r="BA19" s="164">
        <v>2880000</v>
      </c>
      <c r="BB19" s="164">
        <v>1920000</v>
      </c>
      <c r="BC19" s="164">
        <v>2198139.81</v>
      </c>
      <c r="BD19" s="164">
        <v>278139.81</v>
      </c>
      <c r="BE19" s="164">
        <v>14.4864484375</v>
      </c>
      <c r="BF19" s="163" t="s">
        <v>2847</v>
      </c>
      <c r="BG19" s="173">
        <v>1223236.1100000001</v>
      </c>
      <c r="BH19" s="173">
        <v>1404490.46</v>
      </c>
      <c r="BI19" s="173">
        <v>936326.97333333327</v>
      </c>
      <c r="BJ19" s="173">
        <v>838411.63</v>
      </c>
      <c r="BK19" s="173">
        <v>-97915.343333333338</v>
      </c>
      <c r="BL19" s="173">
        <v>-10.457387870046478</v>
      </c>
      <c r="BM19" s="172" t="s">
        <v>2846</v>
      </c>
      <c r="BN19" s="182">
        <v>1406443.3</v>
      </c>
      <c r="BO19" s="182">
        <v>1500000</v>
      </c>
      <c r="BP19" s="182">
        <v>1000000</v>
      </c>
      <c r="BQ19" s="182">
        <v>1120810.81</v>
      </c>
      <c r="BR19" s="182">
        <v>120810.81</v>
      </c>
      <c r="BS19" s="182">
        <v>12.081080999999999</v>
      </c>
      <c r="BT19" s="181" t="s">
        <v>2847</v>
      </c>
      <c r="BU19" s="190">
        <v>1336754.32</v>
      </c>
      <c r="BV19" s="190">
        <v>1500000</v>
      </c>
      <c r="BW19" s="190">
        <v>1000000</v>
      </c>
      <c r="BX19" s="190">
        <v>796571.62</v>
      </c>
      <c r="BY19" s="190">
        <v>-203428.38</v>
      </c>
      <c r="BZ19" s="190">
        <v>-20.342838</v>
      </c>
      <c r="CA19" s="189" t="s">
        <v>2846</v>
      </c>
      <c r="CB19" s="199">
        <v>3071536.43</v>
      </c>
      <c r="CC19" s="199">
        <v>3723923.59</v>
      </c>
      <c r="CD19" s="199">
        <v>2482615.7266666666</v>
      </c>
      <c r="CE19" s="199">
        <v>3502487.1</v>
      </c>
      <c r="CF19" s="199">
        <v>1019871.3733333334</v>
      </c>
      <c r="CG19" s="199">
        <v>41.080516907168871</v>
      </c>
      <c r="CH19" s="198" t="s">
        <v>2847</v>
      </c>
      <c r="CI19" s="208">
        <v>864077.72</v>
      </c>
      <c r="CJ19" s="208">
        <v>831000</v>
      </c>
      <c r="CK19" s="208">
        <v>554000</v>
      </c>
      <c r="CL19" s="208">
        <v>393140.25</v>
      </c>
      <c r="CM19" s="208">
        <v>-160859.75</v>
      </c>
      <c r="CN19" s="208">
        <v>-29.036055956678702</v>
      </c>
      <c r="CO19" s="207" t="s">
        <v>2846</v>
      </c>
      <c r="CP19" s="217">
        <v>2774272.29</v>
      </c>
      <c r="CQ19" s="217">
        <v>2917833.14</v>
      </c>
      <c r="CR19" s="217">
        <v>1945222.0933333333</v>
      </c>
      <c r="CS19" s="217">
        <v>1525988.49</v>
      </c>
      <c r="CT19" s="217">
        <v>-419233.60333333333</v>
      </c>
      <c r="CU19" s="217">
        <v>-21.551965956490577</v>
      </c>
      <c r="CV19" s="216" t="s">
        <v>2846</v>
      </c>
      <c r="CW19" s="226">
        <v>1070612.83</v>
      </c>
      <c r="CX19" s="226">
        <v>990000</v>
      </c>
      <c r="CY19" s="226">
        <v>660000</v>
      </c>
      <c r="CZ19" s="226">
        <v>572393.17000000004</v>
      </c>
      <c r="DA19" s="226">
        <v>-87606.83</v>
      </c>
      <c r="DB19" s="226">
        <v>-13.273762121212121</v>
      </c>
      <c r="DC19" s="225" t="s">
        <v>2846</v>
      </c>
      <c r="DD19" s="236">
        <v>996387.29</v>
      </c>
      <c r="DE19" s="236">
        <v>832100</v>
      </c>
      <c r="DF19" s="236">
        <v>554733.33333333337</v>
      </c>
      <c r="DG19" s="236">
        <v>572586.19999999995</v>
      </c>
      <c r="DH19" s="236">
        <v>17852.866666666669</v>
      </c>
      <c r="DI19" s="236">
        <v>3.218279052998438</v>
      </c>
      <c r="DJ19" s="235" t="s">
        <v>2847</v>
      </c>
      <c r="DK19" s="15">
        <f t="shared" ref="DK19:DK31" si="95">C19+J18+Q19+X19+AE19+AL19+AS19+AZ19+BG19+BN19+BU19+CB19+CI19+CP19+CW19+DD19</f>
        <v>204881008.31999999</v>
      </c>
      <c r="DL19" s="15">
        <f t="shared" ref="DL19:DL31" si="96">D19+K18+R19+Y19+AF19+AM19+AT19+BA19+BH19+BO19+BV19+CC19+CJ19+CQ19+CX19+DE19</f>
        <v>256843821.08000001</v>
      </c>
      <c r="DM19" s="15">
        <f t="shared" si="92"/>
        <v>145895880.72</v>
      </c>
      <c r="DN19" s="15">
        <f t="shared" si="92"/>
        <v>170135543.79000002</v>
      </c>
      <c r="DO19" s="15">
        <f t="shared" si="93"/>
        <v>24239663.070000023</v>
      </c>
      <c r="DP19" s="15">
        <f t="shared" ref="DP19:DP32" si="97">DO19/DM19*100</f>
        <v>16.61435741048798</v>
      </c>
      <c r="DQ19" s="15" t="str">
        <f t="shared" si="94"/>
        <v>OK</v>
      </c>
    </row>
    <row r="20" spans="1:197" s="50" customFormat="1" ht="19.5" customHeight="1" x14ac:dyDescent="0.25">
      <c r="A20" s="87" t="s">
        <v>2816</v>
      </c>
      <c r="B20" s="87" t="s">
        <v>2817</v>
      </c>
      <c r="C20" s="102">
        <v>1676693.36</v>
      </c>
      <c r="D20" s="102">
        <v>1000000</v>
      </c>
      <c r="E20" s="102">
        <v>666666.66666666674</v>
      </c>
      <c r="F20" s="102">
        <v>943457.6</v>
      </c>
      <c r="G20" s="102">
        <v>276790.93333333335</v>
      </c>
      <c r="H20" s="102">
        <v>41.518639999999998</v>
      </c>
      <c r="I20" s="101" t="s">
        <v>2847</v>
      </c>
      <c r="J20" s="111">
        <v>1029296.8</v>
      </c>
      <c r="K20" s="111">
        <v>1000000</v>
      </c>
      <c r="L20" s="111">
        <v>666666.66666666674</v>
      </c>
      <c r="M20" s="111">
        <v>732207.36</v>
      </c>
      <c r="N20" s="111">
        <v>65540.693333333344</v>
      </c>
      <c r="O20" s="111">
        <v>9.8311039999999998</v>
      </c>
      <c r="P20" s="110" t="s">
        <v>2847</v>
      </c>
      <c r="Q20" s="119">
        <v>264209.7</v>
      </c>
      <c r="R20" s="119">
        <v>382400</v>
      </c>
      <c r="S20" s="119">
        <v>254933.33333333337</v>
      </c>
      <c r="T20" s="119">
        <v>136431.31</v>
      </c>
      <c r="U20" s="119">
        <v>-118502.02333333335</v>
      </c>
      <c r="V20" s="119">
        <v>-46.483534257322177</v>
      </c>
      <c r="W20" s="118" t="s">
        <v>2846</v>
      </c>
      <c r="X20" s="128">
        <v>326048.34999999998</v>
      </c>
      <c r="Y20" s="128">
        <v>300000</v>
      </c>
      <c r="Z20" s="128">
        <v>200000</v>
      </c>
      <c r="AA20" s="128">
        <v>107420.66</v>
      </c>
      <c r="AB20" s="128">
        <v>-92579.34</v>
      </c>
      <c r="AC20" s="128">
        <v>-46.289670000000001</v>
      </c>
      <c r="AD20" s="127" t="s">
        <v>2846</v>
      </c>
      <c r="AE20" s="137">
        <v>307070.21000000002</v>
      </c>
      <c r="AF20" s="137">
        <v>319301.33</v>
      </c>
      <c r="AG20" s="137">
        <v>212867.55333333334</v>
      </c>
      <c r="AH20" s="137">
        <v>112416.04</v>
      </c>
      <c r="AI20" s="137">
        <v>-100451.51333333334</v>
      </c>
      <c r="AJ20" s="137">
        <v>-47.18967816388362</v>
      </c>
      <c r="AK20" s="136" t="s">
        <v>2846</v>
      </c>
      <c r="AL20" s="146">
        <v>262241</v>
      </c>
      <c r="AM20" s="146">
        <v>300000</v>
      </c>
      <c r="AN20" s="146">
        <v>200000</v>
      </c>
      <c r="AO20" s="146">
        <v>171177</v>
      </c>
      <c r="AP20" s="146">
        <v>-28823</v>
      </c>
      <c r="AQ20" s="146">
        <v>-14.4115</v>
      </c>
      <c r="AR20" s="145" t="s">
        <v>2846</v>
      </c>
      <c r="AS20" s="156">
        <v>772644.69</v>
      </c>
      <c r="AT20" s="156">
        <v>1089321.96</v>
      </c>
      <c r="AU20" s="156">
        <v>726214.64</v>
      </c>
      <c r="AV20" s="156">
        <v>619985.72</v>
      </c>
      <c r="AW20" s="156">
        <v>-106228.92</v>
      </c>
      <c r="AX20" s="156">
        <v>-14.627757986261472</v>
      </c>
      <c r="AY20" s="155" t="s">
        <v>2846</v>
      </c>
      <c r="AZ20" s="164">
        <v>331276.11</v>
      </c>
      <c r="BA20" s="164">
        <v>350000</v>
      </c>
      <c r="BB20" s="164">
        <v>233333.33333333334</v>
      </c>
      <c r="BC20" s="164">
        <v>216645.58</v>
      </c>
      <c r="BD20" s="164">
        <v>-16687.753333333334</v>
      </c>
      <c r="BE20" s="164">
        <v>-7.1518942857142864</v>
      </c>
      <c r="BF20" s="163" t="s">
        <v>2846</v>
      </c>
      <c r="BG20" s="173">
        <v>230818.05</v>
      </c>
      <c r="BH20" s="173">
        <v>385844</v>
      </c>
      <c r="BI20" s="173">
        <v>257229.33333333337</v>
      </c>
      <c r="BJ20" s="173">
        <v>208241.02</v>
      </c>
      <c r="BK20" s="173">
        <v>-48988.313333333339</v>
      </c>
      <c r="BL20" s="173">
        <v>-19.044606110241446</v>
      </c>
      <c r="BM20" s="172" t="s">
        <v>2846</v>
      </c>
      <c r="BN20" s="182">
        <v>163638.39999999999</v>
      </c>
      <c r="BO20" s="182">
        <v>1600000</v>
      </c>
      <c r="BP20" s="182">
        <v>1066666.6666666665</v>
      </c>
      <c r="BQ20" s="182">
        <v>113134</v>
      </c>
      <c r="BR20" s="182">
        <v>-953532.66666666663</v>
      </c>
      <c r="BS20" s="182">
        <v>-89.393687499999999</v>
      </c>
      <c r="BT20" s="181" t="s">
        <v>2846</v>
      </c>
      <c r="BU20" s="190">
        <v>343907.04</v>
      </c>
      <c r="BV20" s="190">
        <v>450000</v>
      </c>
      <c r="BW20" s="190">
        <v>300000</v>
      </c>
      <c r="BX20" s="190">
        <v>224320.55</v>
      </c>
      <c r="BY20" s="190">
        <v>-75679.45</v>
      </c>
      <c r="BZ20" s="190">
        <v>-25.226483333333331</v>
      </c>
      <c r="CA20" s="189" t="s">
        <v>2846</v>
      </c>
      <c r="CB20" s="199">
        <v>1144251.8700000001</v>
      </c>
      <c r="CC20" s="199">
        <v>1970760.63</v>
      </c>
      <c r="CD20" s="199">
        <v>1313840.42</v>
      </c>
      <c r="CE20" s="199">
        <v>1305585.8500000001</v>
      </c>
      <c r="CF20" s="199">
        <v>-8254.57</v>
      </c>
      <c r="CG20" s="199">
        <v>-0.62827797610306435</v>
      </c>
      <c r="CH20" s="198" t="s">
        <v>2846</v>
      </c>
      <c r="CI20" s="208">
        <v>216500.51</v>
      </c>
      <c r="CJ20" s="208">
        <v>213000</v>
      </c>
      <c r="CK20" s="208">
        <v>142000</v>
      </c>
      <c r="CL20" s="208">
        <v>127203.12</v>
      </c>
      <c r="CM20" s="208">
        <v>-14796.88</v>
      </c>
      <c r="CN20" s="208">
        <v>-10.420338028169013</v>
      </c>
      <c r="CO20" s="207" t="s">
        <v>2846</v>
      </c>
      <c r="CP20" s="217">
        <v>249362.55</v>
      </c>
      <c r="CQ20" s="217">
        <v>300000</v>
      </c>
      <c r="CR20" s="217">
        <v>200000</v>
      </c>
      <c r="CS20" s="217">
        <v>340746.39</v>
      </c>
      <c r="CT20" s="217">
        <v>140746.39000000001</v>
      </c>
      <c r="CU20" s="217">
        <v>70.373194999999996</v>
      </c>
      <c r="CV20" s="216" t="s">
        <v>2847</v>
      </c>
      <c r="CW20" s="226">
        <v>195290.5</v>
      </c>
      <c r="CX20" s="226">
        <v>210000</v>
      </c>
      <c r="CY20" s="226">
        <v>140000</v>
      </c>
      <c r="CZ20" s="226">
        <v>204975.2</v>
      </c>
      <c r="DA20" s="226">
        <v>64975.199999999997</v>
      </c>
      <c r="DB20" s="226">
        <v>46.410857142857139</v>
      </c>
      <c r="DC20" s="225" t="s">
        <v>2847</v>
      </c>
      <c r="DD20" s="236">
        <v>52891.71</v>
      </c>
      <c r="DE20" s="236">
        <v>101400</v>
      </c>
      <c r="DF20" s="236">
        <v>67600</v>
      </c>
      <c r="DG20" s="236">
        <v>43116.66</v>
      </c>
      <c r="DH20" s="236">
        <v>-24483.34</v>
      </c>
      <c r="DI20" s="236">
        <v>-36.21795857988166</v>
      </c>
      <c r="DJ20" s="235" t="s">
        <v>2846</v>
      </c>
      <c r="DK20" s="15">
        <f t="shared" si="95"/>
        <v>40543298.479999989</v>
      </c>
      <c r="DL20" s="15">
        <f t="shared" si="96"/>
        <v>35972027.920000002</v>
      </c>
      <c r="DM20" s="15">
        <f t="shared" si="92"/>
        <v>6648018.6133333333</v>
      </c>
      <c r="DN20" s="15">
        <f t="shared" si="92"/>
        <v>5607064.0599999996</v>
      </c>
      <c r="DO20" s="15">
        <f t="shared" si="93"/>
        <v>-1040954.5533333337</v>
      </c>
      <c r="DP20" s="15">
        <f t="shared" si="97"/>
        <v>-15.658117311007294</v>
      </c>
      <c r="DQ20" s="15" t="str">
        <f t="shared" si="94"/>
        <v>Not OK</v>
      </c>
    </row>
    <row r="21" spans="1:197" s="50" customFormat="1" ht="15" x14ac:dyDescent="0.25">
      <c r="A21" s="87" t="s">
        <v>2818</v>
      </c>
      <c r="B21" s="87" t="s">
        <v>2819</v>
      </c>
      <c r="C21" s="102">
        <v>32034651.359999999</v>
      </c>
      <c r="D21" s="102">
        <v>54000000</v>
      </c>
      <c r="E21" s="102">
        <v>36000000</v>
      </c>
      <c r="F21" s="102">
        <v>43729322.740000002</v>
      </c>
      <c r="G21" s="102">
        <v>7729322.7400000002</v>
      </c>
      <c r="H21" s="102">
        <v>21.470340944444445</v>
      </c>
      <c r="I21" s="101" t="s">
        <v>2847</v>
      </c>
      <c r="J21" s="111">
        <v>15591324.550000001</v>
      </c>
      <c r="K21" s="111">
        <v>14000000</v>
      </c>
      <c r="L21" s="111">
        <v>9333333.333333334</v>
      </c>
      <c r="M21" s="111">
        <v>11593503.390000001</v>
      </c>
      <c r="N21" s="111">
        <v>2260170.0566666666</v>
      </c>
      <c r="O21" s="111">
        <v>24.216107749999999</v>
      </c>
      <c r="P21" s="110" t="s">
        <v>2847</v>
      </c>
      <c r="Q21" s="119">
        <v>2295571.06</v>
      </c>
      <c r="R21" s="119">
        <v>2600447.75</v>
      </c>
      <c r="S21" s="119">
        <v>1733631.8333333333</v>
      </c>
      <c r="T21" s="119">
        <v>1713637.88</v>
      </c>
      <c r="U21" s="119">
        <v>-19993.953333333331</v>
      </c>
      <c r="V21" s="119">
        <v>-1.1532986963495038</v>
      </c>
      <c r="W21" s="118" t="s">
        <v>2846</v>
      </c>
      <c r="X21" s="128">
        <v>2262847.5</v>
      </c>
      <c r="Y21" s="128">
        <v>3300000</v>
      </c>
      <c r="Z21" s="128">
        <v>2200000</v>
      </c>
      <c r="AA21" s="128">
        <v>2106496.33</v>
      </c>
      <c r="AB21" s="128">
        <v>-93503.67</v>
      </c>
      <c r="AC21" s="128">
        <v>-4.2501668181818184</v>
      </c>
      <c r="AD21" s="127" t="s">
        <v>2846</v>
      </c>
      <c r="AE21" s="137">
        <v>2700937.87</v>
      </c>
      <c r="AF21" s="137">
        <v>2795348.4</v>
      </c>
      <c r="AG21" s="137">
        <v>1863565.6</v>
      </c>
      <c r="AH21" s="137">
        <v>1991755.52</v>
      </c>
      <c r="AI21" s="137">
        <v>128189.92</v>
      </c>
      <c r="AJ21" s="137">
        <v>6.8787447031647293</v>
      </c>
      <c r="AK21" s="136" t="s">
        <v>2847</v>
      </c>
      <c r="AL21" s="146">
        <v>2546483.4</v>
      </c>
      <c r="AM21" s="146">
        <v>2550000</v>
      </c>
      <c r="AN21" s="146">
        <v>1700000</v>
      </c>
      <c r="AO21" s="146">
        <v>2762130</v>
      </c>
      <c r="AP21" s="146">
        <v>1062130</v>
      </c>
      <c r="AQ21" s="146">
        <v>62.478235294117646</v>
      </c>
      <c r="AR21" s="145" t="s">
        <v>2847</v>
      </c>
      <c r="AS21" s="156">
        <v>4569624</v>
      </c>
      <c r="AT21" s="156">
        <v>5200000</v>
      </c>
      <c r="AU21" s="156">
        <v>3466666.6666666665</v>
      </c>
      <c r="AV21" s="156">
        <v>3581632</v>
      </c>
      <c r="AW21" s="156">
        <v>114965.33333333333</v>
      </c>
      <c r="AX21" s="156">
        <v>3.3163076923076922</v>
      </c>
      <c r="AY21" s="155" t="s">
        <v>2847</v>
      </c>
      <c r="AZ21" s="164">
        <v>3527979.86</v>
      </c>
      <c r="BA21" s="164">
        <v>4000000</v>
      </c>
      <c r="BB21" s="164">
        <v>2666666.666666667</v>
      </c>
      <c r="BC21" s="164">
        <v>2319532.94</v>
      </c>
      <c r="BD21" s="164">
        <v>-347133.72666666668</v>
      </c>
      <c r="BE21" s="164">
        <v>-13.01751475</v>
      </c>
      <c r="BF21" s="163" t="s">
        <v>2846</v>
      </c>
      <c r="BG21" s="173">
        <v>4857018.1500000004</v>
      </c>
      <c r="BH21" s="173">
        <v>3821099</v>
      </c>
      <c r="BI21" s="173">
        <v>2547399.3333333335</v>
      </c>
      <c r="BJ21" s="173">
        <v>2778070.5</v>
      </c>
      <c r="BK21" s="173">
        <v>230671.16666666666</v>
      </c>
      <c r="BL21" s="173">
        <v>9.0551631873447924</v>
      </c>
      <c r="BM21" s="172" t="s">
        <v>2847</v>
      </c>
      <c r="BN21" s="182">
        <v>2794327.04</v>
      </c>
      <c r="BO21" s="182">
        <v>2300000</v>
      </c>
      <c r="BP21" s="182">
        <v>1533333.3333333333</v>
      </c>
      <c r="BQ21" s="182">
        <v>1649738.37</v>
      </c>
      <c r="BR21" s="182">
        <v>116405.03666666667</v>
      </c>
      <c r="BS21" s="182">
        <v>7.5916328260869568</v>
      </c>
      <c r="BT21" s="181" t="s">
        <v>2847</v>
      </c>
      <c r="BU21" s="190">
        <v>1379349</v>
      </c>
      <c r="BV21" s="190">
        <v>1500000</v>
      </c>
      <c r="BW21" s="190">
        <v>1000000</v>
      </c>
      <c r="BX21" s="190">
        <v>1082384.3</v>
      </c>
      <c r="BY21" s="190">
        <v>82384.3</v>
      </c>
      <c r="BZ21" s="190">
        <v>8.2384299999999993</v>
      </c>
      <c r="CA21" s="189" t="s">
        <v>2847</v>
      </c>
      <c r="CB21" s="199">
        <v>3598327.26</v>
      </c>
      <c r="CC21" s="199">
        <v>5020183</v>
      </c>
      <c r="CD21" s="199">
        <v>3346788.6666666665</v>
      </c>
      <c r="CE21" s="199">
        <v>2453457.44</v>
      </c>
      <c r="CF21" s="199">
        <v>-893331.22666666668</v>
      </c>
      <c r="CG21" s="199">
        <v>-26.692191101400091</v>
      </c>
      <c r="CH21" s="198" t="s">
        <v>2846</v>
      </c>
      <c r="CI21" s="208">
        <v>96065</v>
      </c>
      <c r="CJ21" s="208">
        <v>791000</v>
      </c>
      <c r="CK21" s="208">
        <v>527333.33333333337</v>
      </c>
      <c r="CL21" s="208">
        <v>203069</v>
      </c>
      <c r="CM21" s="208">
        <v>-324264.33333333337</v>
      </c>
      <c r="CN21" s="208">
        <v>-61.491340075853351</v>
      </c>
      <c r="CO21" s="207" t="s">
        <v>2846</v>
      </c>
      <c r="CP21" s="217">
        <v>4180044</v>
      </c>
      <c r="CQ21" s="217">
        <v>4586995.4000000004</v>
      </c>
      <c r="CR21" s="217">
        <v>3057996.9333333336</v>
      </c>
      <c r="CS21" s="217">
        <v>3053791.48</v>
      </c>
      <c r="CT21" s="217">
        <v>-4205.4533333333338</v>
      </c>
      <c r="CU21" s="217">
        <v>-0.13752313769488411</v>
      </c>
      <c r="CV21" s="216" t="s">
        <v>2846</v>
      </c>
      <c r="CW21" s="226">
        <v>1214983.58</v>
      </c>
      <c r="CX21" s="226">
        <v>1350000</v>
      </c>
      <c r="CY21" s="226">
        <v>900000</v>
      </c>
      <c r="CZ21" s="226">
        <v>1164189.77</v>
      </c>
      <c r="DA21" s="226">
        <v>264189.77</v>
      </c>
      <c r="DB21" s="226">
        <v>29.35441888888889</v>
      </c>
      <c r="DC21" s="225" t="s">
        <v>2847</v>
      </c>
      <c r="DD21" s="236">
        <v>1321568.51</v>
      </c>
      <c r="DE21" s="236">
        <v>1321000</v>
      </c>
      <c r="DF21" s="236">
        <v>880666.66666666663</v>
      </c>
      <c r="DG21" s="236">
        <v>964509</v>
      </c>
      <c r="DH21" s="236">
        <v>83842.333333333328</v>
      </c>
      <c r="DI21" s="236">
        <v>9.5203255109765319</v>
      </c>
      <c r="DJ21" s="235" t="s">
        <v>2847</v>
      </c>
      <c r="DK21" s="15">
        <f t="shared" si="95"/>
        <v>70409074.389999986</v>
      </c>
      <c r="DL21" s="15">
        <f t="shared" si="96"/>
        <v>96136073.550000012</v>
      </c>
      <c r="DM21" s="15">
        <f t="shared" si="92"/>
        <v>72757382.366666675</v>
      </c>
      <c r="DN21" s="15">
        <f t="shared" si="92"/>
        <v>83147220.660000011</v>
      </c>
      <c r="DO21" s="15">
        <f t="shared" si="93"/>
        <v>10389838.293333337</v>
      </c>
      <c r="DP21" s="15">
        <f t="shared" si="97"/>
        <v>14.28011557778826</v>
      </c>
      <c r="DQ21" s="15" t="str">
        <f t="shared" si="94"/>
        <v>OK</v>
      </c>
    </row>
    <row r="22" spans="1:197" s="50" customFormat="1" ht="15" x14ac:dyDescent="0.25">
      <c r="A22" s="87" t="s">
        <v>2820</v>
      </c>
      <c r="B22" s="87" t="s">
        <v>2821</v>
      </c>
      <c r="C22" s="102">
        <v>362797528.49000001</v>
      </c>
      <c r="D22" s="102">
        <v>370000000</v>
      </c>
      <c r="E22" s="102">
        <v>246666666.66666666</v>
      </c>
      <c r="F22" s="102">
        <v>248801176.80000001</v>
      </c>
      <c r="G22" s="102">
        <v>2134510.1333333333</v>
      </c>
      <c r="H22" s="102">
        <v>0.86534194594594593</v>
      </c>
      <c r="I22" s="101" t="s">
        <v>2847</v>
      </c>
      <c r="J22" s="111">
        <v>147496528.03</v>
      </c>
      <c r="K22" s="111">
        <v>152500000</v>
      </c>
      <c r="L22" s="111">
        <v>101666666.66666666</v>
      </c>
      <c r="M22" s="111">
        <v>100959502.91</v>
      </c>
      <c r="N22" s="111">
        <v>-707163.75666666671</v>
      </c>
      <c r="O22" s="111">
        <v>-0.69557090819672129</v>
      </c>
      <c r="P22" s="110" t="s">
        <v>2846</v>
      </c>
      <c r="Q22" s="119">
        <v>42517106.049999997</v>
      </c>
      <c r="R22" s="119">
        <v>45178700</v>
      </c>
      <c r="S22" s="119">
        <v>30119133.333333332</v>
      </c>
      <c r="T22" s="119">
        <v>29274849</v>
      </c>
      <c r="U22" s="119">
        <v>-844284.33333333326</v>
      </c>
      <c r="V22" s="119">
        <v>-2.8031494930133007</v>
      </c>
      <c r="W22" s="118" t="s">
        <v>2846</v>
      </c>
      <c r="X22" s="128">
        <v>34409318.700000003</v>
      </c>
      <c r="Y22" s="128">
        <v>37944640</v>
      </c>
      <c r="Z22" s="128">
        <v>25296426.666666664</v>
      </c>
      <c r="AA22" s="128">
        <v>23392510.369999997</v>
      </c>
      <c r="AB22" s="128">
        <v>-1903916.2966666666</v>
      </c>
      <c r="AC22" s="128">
        <v>-7.5264238769955387</v>
      </c>
      <c r="AD22" s="127" t="s">
        <v>2846</v>
      </c>
      <c r="AE22" s="137">
        <v>28620524.399999999</v>
      </c>
      <c r="AF22" s="137">
        <v>29392592.030000001</v>
      </c>
      <c r="AG22" s="137">
        <v>19595061.353333335</v>
      </c>
      <c r="AH22" s="137">
        <v>22460388.23</v>
      </c>
      <c r="AI22" s="137">
        <v>2865326.8766666669</v>
      </c>
      <c r="AJ22" s="137">
        <v>14.62269918424748</v>
      </c>
      <c r="AK22" s="136" t="s">
        <v>2847</v>
      </c>
      <c r="AL22" s="146">
        <v>33228519.57</v>
      </c>
      <c r="AM22" s="146">
        <v>34742800</v>
      </c>
      <c r="AN22" s="146">
        <v>23161866.666666668</v>
      </c>
      <c r="AO22" s="146">
        <v>22778318.870000001</v>
      </c>
      <c r="AP22" s="146">
        <v>-383547.79666666669</v>
      </c>
      <c r="AQ22" s="146">
        <v>-1.6559451022945761</v>
      </c>
      <c r="AR22" s="145" t="s">
        <v>2846</v>
      </c>
      <c r="AS22" s="156">
        <v>62913009.020000003</v>
      </c>
      <c r="AT22" s="156">
        <v>65387712.299999997</v>
      </c>
      <c r="AU22" s="156">
        <v>43591808.200000003</v>
      </c>
      <c r="AV22" s="156">
        <v>43701660.020000003</v>
      </c>
      <c r="AW22" s="156">
        <v>109851.82</v>
      </c>
      <c r="AX22" s="156">
        <v>0.2520010628969504</v>
      </c>
      <c r="AY22" s="155" t="s">
        <v>2847</v>
      </c>
      <c r="AZ22" s="164">
        <v>28679469.359999999</v>
      </c>
      <c r="BA22" s="164">
        <v>26713800</v>
      </c>
      <c r="BB22" s="164">
        <v>17809200</v>
      </c>
      <c r="BC22" s="164">
        <v>16945792.899999999</v>
      </c>
      <c r="BD22" s="164">
        <v>-863407.1</v>
      </c>
      <c r="BE22" s="164">
        <v>-4.8480959279473534</v>
      </c>
      <c r="BF22" s="163" t="s">
        <v>2846</v>
      </c>
      <c r="BG22" s="173">
        <v>30044442.579999998</v>
      </c>
      <c r="BH22" s="173">
        <v>31065975</v>
      </c>
      <c r="BI22" s="173">
        <v>20710650</v>
      </c>
      <c r="BJ22" s="173">
        <v>20454005</v>
      </c>
      <c r="BK22" s="173">
        <v>-256645</v>
      </c>
      <c r="BL22" s="173">
        <v>-1.2391933618693762</v>
      </c>
      <c r="BM22" s="172" t="s">
        <v>2846</v>
      </c>
      <c r="BN22" s="182">
        <v>29150794.579999998</v>
      </c>
      <c r="BO22" s="182">
        <v>30000000</v>
      </c>
      <c r="BP22" s="182">
        <v>20000000</v>
      </c>
      <c r="BQ22" s="182">
        <v>19464464.640000001</v>
      </c>
      <c r="BR22" s="182">
        <v>-535535.35999999999</v>
      </c>
      <c r="BS22" s="182">
        <v>-2.6776768</v>
      </c>
      <c r="BT22" s="181" t="s">
        <v>2846</v>
      </c>
      <c r="BU22" s="190">
        <v>33280687.010000002</v>
      </c>
      <c r="BV22" s="190">
        <v>33069420</v>
      </c>
      <c r="BW22" s="190">
        <v>22046280</v>
      </c>
      <c r="BX22" s="190">
        <v>22046442.670000002</v>
      </c>
      <c r="BY22" s="190">
        <v>162.66999999999999</v>
      </c>
      <c r="BZ22" s="190">
        <v>7.3785690828566093E-4</v>
      </c>
      <c r="CA22" s="189" t="s">
        <v>2847</v>
      </c>
      <c r="CB22" s="199">
        <v>39756044.780000001</v>
      </c>
      <c r="CC22" s="199">
        <v>37886299.369999997</v>
      </c>
      <c r="CD22" s="199">
        <v>25257532.913333334</v>
      </c>
      <c r="CE22" s="199">
        <v>25026733.649999999</v>
      </c>
      <c r="CF22" s="199">
        <v>-230799.26333333334</v>
      </c>
      <c r="CG22" s="199">
        <v>-0.91378387637968983</v>
      </c>
      <c r="CH22" s="198" t="s">
        <v>2846</v>
      </c>
      <c r="CI22" s="208">
        <v>19319657.890000001</v>
      </c>
      <c r="CJ22" s="208">
        <v>19292000</v>
      </c>
      <c r="CK22" s="208">
        <v>12861333.333333334</v>
      </c>
      <c r="CL22" s="208">
        <v>12865913.869999999</v>
      </c>
      <c r="CM22" s="208">
        <v>4580.5366666666669</v>
      </c>
      <c r="CN22" s="208">
        <v>3.5614788513373422E-2</v>
      </c>
      <c r="CO22" s="207" t="s">
        <v>2847</v>
      </c>
      <c r="CP22" s="217">
        <v>33294801.5</v>
      </c>
      <c r="CQ22" s="217">
        <v>34974300</v>
      </c>
      <c r="CR22" s="217">
        <v>23316200</v>
      </c>
      <c r="CS22" s="217">
        <v>22969063.229999997</v>
      </c>
      <c r="CT22" s="217">
        <v>-347136.77</v>
      </c>
      <c r="CU22" s="217">
        <v>-1.4888222351841209</v>
      </c>
      <c r="CV22" s="216" t="s">
        <v>2846</v>
      </c>
      <c r="CW22" s="226">
        <v>21125976.859999999</v>
      </c>
      <c r="CX22" s="226">
        <v>20400000</v>
      </c>
      <c r="CY22" s="226">
        <v>13600000</v>
      </c>
      <c r="CZ22" s="226">
        <v>12430043.199999999</v>
      </c>
      <c r="DA22" s="226">
        <v>-1169956.8</v>
      </c>
      <c r="DB22" s="226">
        <v>-8.6026235294117637</v>
      </c>
      <c r="DC22" s="225" t="s">
        <v>2846</v>
      </c>
      <c r="DD22" s="236">
        <v>22540465.16</v>
      </c>
      <c r="DE22" s="236">
        <v>23820000</v>
      </c>
      <c r="DF22" s="236">
        <v>15880000</v>
      </c>
      <c r="DG22" s="236">
        <v>15872823.33</v>
      </c>
      <c r="DH22" s="236">
        <v>-7176.67</v>
      </c>
      <c r="DI22" s="236">
        <v>-4.519313602015114E-2</v>
      </c>
      <c r="DJ22" s="235" t="s">
        <v>2846</v>
      </c>
      <c r="DK22" s="15">
        <f t="shared" si="95"/>
        <v>837269670.5</v>
      </c>
      <c r="DL22" s="15">
        <f t="shared" si="96"/>
        <v>853868238.69999993</v>
      </c>
      <c r="DM22" s="15">
        <f t="shared" si="92"/>
        <v>661578825.79999995</v>
      </c>
      <c r="DN22" s="15">
        <f t="shared" si="92"/>
        <v>659443688.69000006</v>
      </c>
      <c r="DO22" s="15">
        <f t="shared" si="93"/>
        <v>-2135137.1099998951</v>
      </c>
      <c r="DP22" s="15">
        <f t="shared" si="97"/>
        <v>-0.32273359223944731</v>
      </c>
      <c r="DQ22" s="15" t="str">
        <f t="shared" si="94"/>
        <v>Not OK</v>
      </c>
    </row>
    <row r="23" spans="1:197" s="50" customFormat="1" ht="15" x14ac:dyDescent="0.25">
      <c r="A23" s="87" t="s">
        <v>2822</v>
      </c>
      <c r="B23" s="87" t="s">
        <v>2848</v>
      </c>
      <c r="C23" s="102">
        <v>84383689.319999993</v>
      </c>
      <c r="D23" s="102">
        <v>85000000</v>
      </c>
      <c r="E23" s="102">
        <v>56666666.666666672</v>
      </c>
      <c r="F23" s="102">
        <v>56458289.280000001</v>
      </c>
      <c r="G23" s="102">
        <v>-208377.38666666666</v>
      </c>
      <c r="H23" s="102">
        <v>-0.36772480000000002</v>
      </c>
      <c r="I23" s="101" t="s">
        <v>2846</v>
      </c>
      <c r="J23" s="111">
        <v>29550708.210000001</v>
      </c>
      <c r="K23" s="111">
        <v>33500000</v>
      </c>
      <c r="L23" s="111">
        <v>22333333.333333332</v>
      </c>
      <c r="M23" s="111">
        <v>20388957.43</v>
      </c>
      <c r="N23" s="111">
        <v>-1944375.9033333333</v>
      </c>
      <c r="O23" s="111">
        <v>-8.7061607611940293</v>
      </c>
      <c r="P23" s="110" t="s">
        <v>2846</v>
      </c>
      <c r="Q23" s="119">
        <v>7039029.9900000002</v>
      </c>
      <c r="R23" s="119">
        <v>7636850</v>
      </c>
      <c r="S23" s="119">
        <v>5091233.333333333</v>
      </c>
      <c r="T23" s="119">
        <v>5067645</v>
      </c>
      <c r="U23" s="119">
        <v>-23588.333333333332</v>
      </c>
      <c r="V23" s="119">
        <v>-0.46331275329487948</v>
      </c>
      <c r="W23" s="118" t="s">
        <v>2846</v>
      </c>
      <c r="X23" s="128">
        <v>5782947.1500000004</v>
      </c>
      <c r="Y23" s="128">
        <v>5992068</v>
      </c>
      <c r="Z23" s="128">
        <v>3994712</v>
      </c>
      <c r="AA23" s="128">
        <v>4021852.59</v>
      </c>
      <c r="AB23" s="128">
        <v>27140.59</v>
      </c>
      <c r="AC23" s="128">
        <v>0.67941293389861401</v>
      </c>
      <c r="AD23" s="127" t="s">
        <v>2847</v>
      </c>
      <c r="AE23" s="137">
        <v>5142055.2</v>
      </c>
      <c r="AF23" s="137">
        <v>5688718.0800000001</v>
      </c>
      <c r="AG23" s="137">
        <v>3792478.72</v>
      </c>
      <c r="AH23" s="137">
        <v>3706739.1300000004</v>
      </c>
      <c r="AI23" s="137">
        <v>-85739.59</v>
      </c>
      <c r="AJ23" s="137">
        <v>-2.2607797256143867</v>
      </c>
      <c r="AK23" s="136" t="s">
        <v>2846</v>
      </c>
      <c r="AL23" s="146">
        <v>2691586.44</v>
      </c>
      <c r="AM23" s="146">
        <v>3000000</v>
      </c>
      <c r="AN23" s="146">
        <v>2000000</v>
      </c>
      <c r="AO23" s="146">
        <v>2093381</v>
      </c>
      <c r="AP23" s="146">
        <v>93381</v>
      </c>
      <c r="AQ23" s="146">
        <v>4.6690500000000004</v>
      </c>
      <c r="AR23" s="145" t="s">
        <v>2847</v>
      </c>
      <c r="AS23" s="156">
        <v>11152554.890000001</v>
      </c>
      <c r="AT23" s="156">
        <v>11658600</v>
      </c>
      <c r="AU23" s="156">
        <v>7772400</v>
      </c>
      <c r="AV23" s="156">
        <v>8308261.7299999995</v>
      </c>
      <c r="AW23" s="156">
        <v>535861.73</v>
      </c>
      <c r="AX23" s="156">
        <v>6.8944178117441206</v>
      </c>
      <c r="AY23" s="155" t="s">
        <v>2847</v>
      </c>
      <c r="AZ23" s="164">
        <v>6128413</v>
      </c>
      <c r="BA23" s="164">
        <v>6423000</v>
      </c>
      <c r="BB23" s="164">
        <v>4282000</v>
      </c>
      <c r="BC23" s="164">
        <v>4151948.5</v>
      </c>
      <c r="BD23" s="164">
        <v>-130051.5</v>
      </c>
      <c r="BE23" s="164">
        <v>-3.0371672115833723</v>
      </c>
      <c r="BF23" s="163" t="s">
        <v>2846</v>
      </c>
      <c r="BG23" s="173">
        <v>5077451.12</v>
      </c>
      <c r="BH23" s="173">
        <v>5335755.6100000003</v>
      </c>
      <c r="BI23" s="173">
        <v>3557170.4066666667</v>
      </c>
      <c r="BJ23" s="173">
        <v>3336505.6100000003</v>
      </c>
      <c r="BK23" s="173">
        <v>-220664.79666666666</v>
      </c>
      <c r="BL23" s="173">
        <v>-6.2033799745187359</v>
      </c>
      <c r="BM23" s="172" t="s">
        <v>2846</v>
      </c>
      <c r="BN23" s="182">
        <v>7184183</v>
      </c>
      <c r="BO23" s="182">
        <v>7200000</v>
      </c>
      <c r="BP23" s="182">
        <v>4800000</v>
      </c>
      <c r="BQ23" s="182">
        <v>4794130</v>
      </c>
      <c r="BR23" s="182">
        <v>-5870</v>
      </c>
      <c r="BS23" s="182">
        <v>-0.12229166666666667</v>
      </c>
      <c r="BT23" s="181" t="s">
        <v>2846</v>
      </c>
      <c r="BU23" s="190">
        <v>5811384.29</v>
      </c>
      <c r="BV23" s="190">
        <v>6240480</v>
      </c>
      <c r="BW23" s="190">
        <v>4160320</v>
      </c>
      <c r="BX23" s="190">
        <v>4156185</v>
      </c>
      <c r="BY23" s="190">
        <v>-4135</v>
      </c>
      <c r="BZ23" s="190">
        <v>-9.9391392969771564E-2</v>
      </c>
      <c r="CA23" s="189" t="s">
        <v>2846</v>
      </c>
      <c r="CB23" s="199">
        <v>12380649.789999999</v>
      </c>
      <c r="CC23" s="199">
        <v>15663005.789999999</v>
      </c>
      <c r="CD23" s="199">
        <v>10442003.859999999</v>
      </c>
      <c r="CE23" s="199">
        <v>10347568.800000001</v>
      </c>
      <c r="CF23" s="199">
        <v>-94435.06</v>
      </c>
      <c r="CG23" s="199">
        <v>-0.904376796505034</v>
      </c>
      <c r="CH23" s="198" t="s">
        <v>2846</v>
      </c>
      <c r="CI23" s="208">
        <v>2835284</v>
      </c>
      <c r="CJ23" s="208">
        <v>2784000</v>
      </c>
      <c r="CK23" s="208">
        <v>1856000</v>
      </c>
      <c r="CL23" s="208">
        <v>1920275</v>
      </c>
      <c r="CM23" s="208">
        <v>64275</v>
      </c>
      <c r="CN23" s="208">
        <v>3.4630926724137936</v>
      </c>
      <c r="CO23" s="207" t="s">
        <v>2847</v>
      </c>
      <c r="CP23" s="217">
        <v>10380589.5</v>
      </c>
      <c r="CQ23" s="217">
        <v>10573700</v>
      </c>
      <c r="CR23" s="217">
        <v>7049133.333333333</v>
      </c>
      <c r="CS23" s="217">
        <v>7566014.3200000003</v>
      </c>
      <c r="CT23" s="217">
        <v>516880.98666666669</v>
      </c>
      <c r="CU23" s="217">
        <v>7.3325466014734673</v>
      </c>
      <c r="CV23" s="216" t="s">
        <v>2847</v>
      </c>
      <c r="CW23" s="226">
        <v>4036010.24</v>
      </c>
      <c r="CX23" s="226">
        <v>3995000</v>
      </c>
      <c r="CY23" s="226">
        <v>2663333.333333333</v>
      </c>
      <c r="CZ23" s="226">
        <v>3090492.1999999997</v>
      </c>
      <c r="DA23" s="226">
        <v>427158.86666666664</v>
      </c>
      <c r="DB23" s="226">
        <v>16.038505632040049</v>
      </c>
      <c r="DC23" s="225" t="s">
        <v>2847</v>
      </c>
      <c r="DD23" s="236">
        <v>4899329</v>
      </c>
      <c r="DE23" s="236">
        <v>5100000</v>
      </c>
      <c r="DF23" s="236">
        <v>3400000</v>
      </c>
      <c r="DG23" s="236">
        <v>3307022.92</v>
      </c>
      <c r="DH23" s="236">
        <v>-92977.08</v>
      </c>
      <c r="DI23" s="236">
        <v>-2.7346200000000001</v>
      </c>
      <c r="DJ23" s="235" t="s">
        <v>2846</v>
      </c>
      <c r="DK23" s="15">
        <f t="shared" si="95"/>
        <v>322421684.96000004</v>
      </c>
      <c r="DL23" s="15">
        <f t="shared" si="96"/>
        <v>334791177.48000008</v>
      </c>
      <c r="DM23" s="15">
        <f t="shared" si="92"/>
        <v>143860784.98666668</v>
      </c>
      <c r="DN23" s="15">
        <f t="shared" si="92"/>
        <v>142715268.50999999</v>
      </c>
      <c r="DO23" s="15">
        <f t="shared" si="93"/>
        <v>-1145516.4766666889</v>
      </c>
      <c r="DP23" s="15">
        <f t="shared" si="97"/>
        <v>-0.79626736137499732</v>
      </c>
      <c r="DQ23" s="15" t="str">
        <f t="shared" si="94"/>
        <v>Not OK</v>
      </c>
    </row>
    <row r="24" spans="1:197" s="50" customFormat="1" ht="15" x14ac:dyDescent="0.25">
      <c r="A24" s="87" t="s">
        <v>2823</v>
      </c>
      <c r="B24" s="87" t="s">
        <v>2824</v>
      </c>
      <c r="C24" s="102">
        <v>172092610.13</v>
      </c>
      <c r="D24" s="102">
        <v>182000000</v>
      </c>
      <c r="E24" s="102">
        <v>121333333.33333334</v>
      </c>
      <c r="F24" s="102">
        <v>120427401.7</v>
      </c>
      <c r="G24" s="102">
        <v>-905931.6333333333</v>
      </c>
      <c r="H24" s="102">
        <v>-0.74664695054945052</v>
      </c>
      <c r="I24" s="101" t="s">
        <v>2846</v>
      </c>
      <c r="J24" s="111">
        <v>63284482.68</v>
      </c>
      <c r="K24" s="111">
        <v>60500000</v>
      </c>
      <c r="L24" s="111">
        <v>40333333.333333328</v>
      </c>
      <c r="M24" s="111">
        <v>44623517.289999999</v>
      </c>
      <c r="N24" s="111">
        <v>4290183.956666667</v>
      </c>
      <c r="O24" s="111">
        <v>10.636819727272727</v>
      </c>
      <c r="P24" s="110" t="s">
        <v>2847</v>
      </c>
      <c r="Q24" s="119">
        <v>14843735</v>
      </c>
      <c r="R24" s="119">
        <v>13630280</v>
      </c>
      <c r="S24" s="119">
        <v>9086853.333333334</v>
      </c>
      <c r="T24" s="119">
        <v>9342140</v>
      </c>
      <c r="U24" s="119">
        <v>255286.66666666666</v>
      </c>
      <c r="V24" s="119">
        <v>2.8094067033105707</v>
      </c>
      <c r="W24" s="118" t="s">
        <v>2847</v>
      </c>
      <c r="X24" s="128">
        <v>10225456.800000001</v>
      </c>
      <c r="Y24" s="128">
        <v>10279050</v>
      </c>
      <c r="Z24" s="128">
        <v>6852700</v>
      </c>
      <c r="AA24" s="128">
        <v>5671547.5</v>
      </c>
      <c r="AB24" s="128">
        <v>-1181152.5</v>
      </c>
      <c r="AC24" s="128">
        <v>-17.236308316430019</v>
      </c>
      <c r="AD24" s="127" t="s">
        <v>2846</v>
      </c>
      <c r="AE24" s="137">
        <v>9075096.25</v>
      </c>
      <c r="AF24" s="137">
        <v>8975040</v>
      </c>
      <c r="AG24" s="137">
        <v>5983360</v>
      </c>
      <c r="AH24" s="137">
        <v>7971584.5</v>
      </c>
      <c r="AI24" s="137">
        <v>1988224.5</v>
      </c>
      <c r="AJ24" s="137">
        <v>33.2292307332335</v>
      </c>
      <c r="AK24" s="136" t="s">
        <v>2847</v>
      </c>
      <c r="AL24" s="146">
        <v>8027642.5</v>
      </c>
      <c r="AM24" s="146">
        <v>7500000</v>
      </c>
      <c r="AN24" s="146">
        <v>5000000</v>
      </c>
      <c r="AO24" s="146">
        <v>5159327.5</v>
      </c>
      <c r="AP24" s="146">
        <v>159327.5</v>
      </c>
      <c r="AQ24" s="146">
        <v>3.18655</v>
      </c>
      <c r="AR24" s="145" t="s">
        <v>2847</v>
      </c>
      <c r="AS24" s="156">
        <v>26842640</v>
      </c>
      <c r="AT24" s="156">
        <v>20005000</v>
      </c>
      <c r="AU24" s="156">
        <v>13336666.666666666</v>
      </c>
      <c r="AV24" s="156">
        <v>18862214.359999999</v>
      </c>
      <c r="AW24" s="156">
        <v>5525547.6933333343</v>
      </c>
      <c r="AX24" s="156">
        <v>41.431249887528125</v>
      </c>
      <c r="AY24" s="155" t="s">
        <v>2847</v>
      </c>
      <c r="AZ24" s="164">
        <v>12118661.5</v>
      </c>
      <c r="BA24" s="164">
        <v>11900000</v>
      </c>
      <c r="BB24" s="164">
        <v>7933333.333333334</v>
      </c>
      <c r="BC24" s="164">
        <v>7675487.5</v>
      </c>
      <c r="BD24" s="164">
        <v>-257845.83333333334</v>
      </c>
      <c r="BE24" s="164">
        <v>-3.2501575630252102</v>
      </c>
      <c r="BF24" s="163" t="s">
        <v>2846</v>
      </c>
      <c r="BG24" s="173">
        <v>10753555</v>
      </c>
      <c r="BH24" s="173">
        <v>10981400</v>
      </c>
      <c r="BI24" s="173">
        <v>7320933.333333334</v>
      </c>
      <c r="BJ24" s="173">
        <v>7374931.5</v>
      </c>
      <c r="BK24" s="173">
        <v>53998.166666666664</v>
      </c>
      <c r="BL24" s="173">
        <v>0.73758582694374131</v>
      </c>
      <c r="BM24" s="172" t="s">
        <v>2847</v>
      </c>
      <c r="BN24" s="182">
        <v>12176363.33</v>
      </c>
      <c r="BO24" s="182">
        <v>12000000</v>
      </c>
      <c r="BP24" s="182">
        <v>8000000</v>
      </c>
      <c r="BQ24" s="182">
        <v>8916027.75</v>
      </c>
      <c r="BR24" s="182">
        <v>916027.75</v>
      </c>
      <c r="BS24" s="182">
        <v>11.450346874999999</v>
      </c>
      <c r="BT24" s="181" t="s">
        <v>2847</v>
      </c>
      <c r="BU24" s="190">
        <v>10289632.57</v>
      </c>
      <c r="BV24" s="190">
        <v>9756600</v>
      </c>
      <c r="BW24" s="190">
        <v>6504400</v>
      </c>
      <c r="BX24" s="190">
        <v>6686942</v>
      </c>
      <c r="BY24" s="190">
        <v>182542</v>
      </c>
      <c r="BZ24" s="190">
        <v>2.8064387184060022</v>
      </c>
      <c r="CA24" s="189" t="s">
        <v>2847</v>
      </c>
      <c r="CB24" s="199">
        <v>19178312</v>
      </c>
      <c r="CC24" s="199">
        <v>18699559</v>
      </c>
      <c r="CD24" s="199">
        <v>12466372.666666666</v>
      </c>
      <c r="CE24" s="199">
        <v>13734750.5</v>
      </c>
      <c r="CF24" s="199">
        <v>1268377.8333333335</v>
      </c>
      <c r="CG24" s="199">
        <v>10.174393684899199</v>
      </c>
      <c r="CH24" s="198" t="s">
        <v>2847</v>
      </c>
      <c r="CI24" s="208">
        <v>6878497.5</v>
      </c>
      <c r="CJ24" s="208">
        <v>6430000</v>
      </c>
      <c r="CK24" s="208">
        <v>4286666.666666666</v>
      </c>
      <c r="CL24" s="208">
        <v>4445405</v>
      </c>
      <c r="CM24" s="208">
        <v>158738.33333333334</v>
      </c>
      <c r="CN24" s="208">
        <v>3.703071539657854</v>
      </c>
      <c r="CO24" s="207" t="s">
        <v>2847</v>
      </c>
      <c r="CP24" s="217">
        <v>15371148.5</v>
      </c>
      <c r="CQ24" s="217">
        <v>13761530</v>
      </c>
      <c r="CR24" s="217">
        <v>9174353.333333334</v>
      </c>
      <c r="CS24" s="217">
        <v>9270337.5</v>
      </c>
      <c r="CT24" s="217">
        <v>95984.166666666672</v>
      </c>
      <c r="CU24" s="217">
        <v>1.0462226947149045</v>
      </c>
      <c r="CV24" s="216" t="s">
        <v>2847</v>
      </c>
      <c r="CW24" s="226">
        <v>9040790</v>
      </c>
      <c r="CX24" s="226">
        <v>8992000</v>
      </c>
      <c r="CY24" s="226">
        <v>5994666.666666666</v>
      </c>
      <c r="CZ24" s="226">
        <v>6825966.4399999995</v>
      </c>
      <c r="DA24" s="226">
        <v>831299.77333333332</v>
      </c>
      <c r="DB24" s="226">
        <v>13.867322731316726</v>
      </c>
      <c r="DC24" s="225" t="s">
        <v>2847</v>
      </c>
      <c r="DD24" s="236">
        <v>7700740</v>
      </c>
      <c r="DE24" s="236">
        <v>8000000</v>
      </c>
      <c r="DF24" s="236">
        <v>5333333.333333334</v>
      </c>
      <c r="DG24" s="236">
        <v>5318715</v>
      </c>
      <c r="DH24" s="236">
        <v>-14618.333333333334</v>
      </c>
      <c r="DI24" s="236">
        <v>-0.27409375000000002</v>
      </c>
      <c r="DJ24" s="235" t="s">
        <v>2846</v>
      </c>
      <c r="DK24" s="15">
        <f t="shared" si="95"/>
        <v>374165589.28999996</v>
      </c>
      <c r="DL24" s="15">
        <f t="shared" si="96"/>
        <v>376410459</v>
      </c>
      <c r="DM24" s="15">
        <f t="shared" si="92"/>
        <v>268940306</v>
      </c>
      <c r="DN24" s="15">
        <f t="shared" si="92"/>
        <v>282306296.04000002</v>
      </c>
      <c r="DO24" s="15">
        <f t="shared" si="93"/>
        <v>13365990.040000021</v>
      </c>
      <c r="DP24" s="15">
        <f t="shared" si="97"/>
        <v>4.9698723998626004</v>
      </c>
      <c r="DQ24" s="15" t="str">
        <f t="shared" si="94"/>
        <v>OK</v>
      </c>
    </row>
    <row r="25" spans="1:197" s="50" customFormat="1" ht="15" x14ac:dyDescent="0.25">
      <c r="A25" s="87" t="s">
        <v>2825</v>
      </c>
      <c r="B25" s="87" t="s">
        <v>2826</v>
      </c>
      <c r="C25" s="102">
        <v>25640972.890000001</v>
      </c>
      <c r="D25" s="102">
        <v>25000000</v>
      </c>
      <c r="E25" s="102">
        <v>16666666.666666666</v>
      </c>
      <c r="F25" s="102">
        <v>17358482.900000002</v>
      </c>
      <c r="G25" s="102">
        <v>691816.23333333328</v>
      </c>
      <c r="H25" s="102">
        <v>4.1508973999999998</v>
      </c>
      <c r="I25" s="101" t="s">
        <v>2847</v>
      </c>
      <c r="J25" s="111">
        <v>11082711.01</v>
      </c>
      <c r="K25" s="111">
        <v>10000000</v>
      </c>
      <c r="L25" s="111">
        <v>6666666.666666667</v>
      </c>
      <c r="M25" s="111">
        <v>6921539.9299999997</v>
      </c>
      <c r="N25" s="111">
        <v>254873.26333333334</v>
      </c>
      <c r="O25" s="111">
        <v>3.8230989499999999</v>
      </c>
      <c r="P25" s="110" t="s">
        <v>2847</v>
      </c>
      <c r="Q25" s="119">
        <v>3686117.96</v>
      </c>
      <c r="R25" s="119">
        <v>3328810</v>
      </c>
      <c r="S25" s="119">
        <v>2219206.6666666665</v>
      </c>
      <c r="T25" s="119">
        <v>1968191</v>
      </c>
      <c r="U25" s="119">
        <v>-251015.66666666666</v>
      </c>
      <c r="V25" s="119">
        <v>-11.311054100414262</v>
      </c>
      <c r="W25" s="118" t="s">
        <v>2846</v>
      </c>
      <c r="X25" s="128">
        <v>1800240.58</v>
      </c>
      <c r="Y25" s="128">
        <v>1990300</v>
      </c>
      <c r="Z25" s="128">
        <v>1326866.6666666667</v>
      </c>
      <c r="AA25" s="128">
        <v>1188076.3999999999</v>
      </c>
      <c r="AB25" s="128">
        <v>-138790.26666666666</v>
      </c>
      <c r="AC25" s="128">
        <v>-10.460001004873636</v>
      </c>
      <c r="AD25" s="127" t="s">
        <v>2846</v>
      </c>
      <c r="AE25" s="137">
        <v>1966662.44</v>
      </c>
      <c r="AF25" s="137">
        <v>1968887.44</v>
      </c>
      <c r="AG25" s="137">
        <v>1312591.6266666667</v>
      </c>
      <c r="AH25" s="137">
        <v>1402931.7499999998</v>
      </c>
      <c r="AI25" s="137">
        <v>90340.123333333322</v>
      </c>
      <c r="AJ25" s="137">
        <v>6.8825765377425538</v>
      </c>
      <c r="AK25" s="136" t="s">
        <v>2847</v>
      </c>
      <c r="AL25" s="146">
        <v>1424488.35</v>
      </c>
      <c r="AM25" s="146">
        <v>1443500</v>
      </c>
      <c r="AN25" s="146">
        <v>962333.33333333326</v>
      </c>
      <c r="AO25" s="146">
        <v>985705.6</v>
      </c>
      <c r="AP25" s="146">
        <v>23372.266666666666</v>
      </c>
      <c r="AQ25" s="146">
        <v>2.4287080013855213</v>
      </c>
      <c r="AR25" s="145" t="s">
        <v>2847</v>
      </c>
      <c r="AS25" s="156">
        <v>3746488.41</v>
      </c>
      <c r="AT25" s="156">
        <v>5172020.8600000003</v>
      </c>
      <c r="AU25" s="156">
        <v>3448013.9066666667</v>
      </c>
      <c r="AV25" s="156">
        <v>2857671.38</v>
      </c>
      <c r="AW25" s="156">
        <v>-590342.52666666661</v>
      </c>
      <c r="AX25" s="156">
        <v>-17.121233923252195</v>
      </c>
      <c r="AY25" s="155" t="s">
        <v>2846</v>
      </c>
      <c r="AZ25" s="164">
        <v>2360609.4900000002</v>
      </c>
      <c r="BA25" s="164">
        <v>2419000</v>
      </c>
      <c r="BB25" s="164">
        <v>1612666.6666666665</v>
      </c>
      <c r="BC25" s="164">
        <v>1353372.4</v>
      </c>
      <c r="BD25" s="164">
        <v>-259294.26666666669</v>
      </c>
      <c r="BE25" s="164">
        <v>-16.078602728400163</v>
      </c>
      <c r="BF25" s="163" t="s">
        <v>2846</v>
      </c>
      <c r="BG25" s="173">
        <v>1603168.53</v>
      </c>
      <c r="BH25" s="173">
        <v>1796508.8</v>
      </c>
      <c r="BI25" s="173">
        <v>1197672.5333333332</v>
      </c>
      <c r="BJ25" s="173">
        <v>1062466.5</v>
      </c>
      <c r="BK25" s="173">
        <v>-135206.03333333333</v>
      </c>
      <c r="BL25" s="173">
        <v>-11.289065213596505</v>
      </c>
      <c r="BM25" s="172" t="s">
        <v>2846</v>
      </c>
      <c r="BN25" s="182">
        <v>1908608.03</v>
      </c>
      <c r="BO25" s="182">
        <v>2000000</v>
      </c>
      <c r="BP25" s="182">
        <v>1333333.3333333335</v>
      </c>
      <c r="BQ25" s="182">
        <v>1368638.7200000002</v>
      </c>
      <c r="BR25" s="182">
        <v>35305.386666666665</v>
      </c>
      <c r="BS25" s="182">
        <v>2.647904</v>
      </c>
      <c r="BT25" s="181" t="s">
        <v>2847</v>
      </c>
      <c r="BU25" s="190">
        <v>2491274.4300000002</v>
      </c>
      <c r="BV25" s="190">
        <v>2177486</v>
      </c>
      <c r="BW25" s="190">
        <v>1451657.3333333333</v>
      </c>
      <c r="BX25" s="190">
        <v>1455545.05</v>
      </c>
      <c r="BY25" s="190">
        <v>3887.7166666666672</v>
      </c>
      <c r="BZ25" s="190">
        <v>0.2678122844417829</v>
      </c>
      <c r="CA25" s="189" t="s">
        <v>2847</v>
      </c>
      <c r="CB25" s="199">
        <v>2928445.28</v>
      </c>
      <c r="CC25" s="199">
        <v>2051336.65</v>
      </c>
      <c r="CD25" s="199">
        <v>1367557.7666666666</v>
      </c>
      <c r="CE25" s="199">
        <v>1921525.23</v>
      </c>
      <c r="CF25" s="199">
        <v>553967.46333333338</v>
      </c>
      <c r="CG25" s="199">
        <v>40.507792565398759</v>
      </c>
      <c r="CH25" s="198" t="s">
        <v>2847</v>
      </c>
      <c r="CI25" s="208">
        <v>1379865.8</v>
      </c>
      <c r="CJ25" s="208">
        <v>1300000</v>
      </c>
      <c r="CK25" s="208">
        <v>866666.66666666663</v>
      </c>
      <c r="CL25" s="208">
        <v>807620.39999999991</v>
      </c>
      <c r="CM25" s="208">
        <v>-59046.26666666667</v>
      </c>
      <c r="CN25" s="208">
        <v>-6.8130307692307692</v>
      </c>
      <c r="CO25" s="207" t="s">
        <v>2846</v>
      </c>
      <c r="CP25" s="217">
        <v>2402345.3199999998</v>
      </c>
      <c r="CQ25" s="217">
        <v>2841615.8</v>
      </c>
      <c r="CR25" s="217">
        <v>1894410.5333333334</v>
      </c>
      <c r="CS25" s="217">
        <v>1641026.93</v>
      </c>
      <c r="CT25" s="217">
        <v>-253383.60333333333</v>
      </c>
      <c r="CU25" s="217">
        <v>-13.375326988257877</v>
      </c>
      <c r="CV25" s="216" t="s">
        <v>2846</v>
      </c>
      <c r="CW25" s="226">
        <v>1251117.78</v>
      </c>
      <c r="CX25" s="226">
        <v>1160600</v>
      </c>
      <c r="CY25" s="226">
        <v>773733.33333333337</v>
      </c>
      <c r="CZ25" s="226">
        <v>821726.66999999993</v>
      </c>
      <c r="DA25" s="226">
        <v>47993.33666666667</v>
      </c>
      <c r="DB25" s="226">
        <v>6.2028265552300539</v>
      </c>
      <c r="DC25" s="225" t="s">
        <v>2847</v>
      </c>
      <c r="DD25" s="236">
        <v>1207681.1599999999</v>
      </c>
      <c r="DE25" s="236">
        <v>1600000</v>
      </c>
      <c r="DF25" s="236">
        <v>1066666.6666666665</v>
      </c>
      <c r="DG25" s="236">
        <v>1141889.97</v>
      </c>
      <c r="DH25" s="236">
        <v>75223.30333333333</v>
      </c>
      <c r="DI25" s="236">
        <v>7.0521846874999996</v>
      </c>
      <c r="DJ25" s="235" t="s">
        <v>2847</v>
      </c>
      <c r="DK25" s="15">
        <f t="shared" si="95"/>
        <v>119082569.12999997</v>
      </c>
      <c r="DL25" s="15">
        <f t="shared" si="96"/>
        <v>116750065.55</v>
      </c>
      <c r="DM25" s="15">
        <f t="shared" si="92"/>
        <v>44166710.36666666</v>
      </c>
      <c r="DN25" s="15">
        <f t="shared" si="92"/>
        <v>44256410.829999991</v>
      </c>
      <c r="DO25" s="15">
        <f t="shared" si="93"/>
        <v>89700.463333331048</v>
      </c>
      <c r="DP25" s="15">
        <f t="shared" si="97"/>
        <v>0.20309518772996382</v>
      </c>
      <c r="DQ25" s="15" t="str">
        <f t="shared" si="94"/>
        <v>OK</v>
      </c>
    </row>
    <row r="26" spans="1:197" s="50" customFormat="1" ht="15" x14ac:dyDescent="0.25">
      <c r="A26" s="87" t="s">
        <v>2827</v>
      </c>
      <c r="B26" s="87" t="s">
        <v>2828</v>
      </c>
      <c r="C26" s="102">
        <v>66738137.210000001</v>
      </c>
      <c r="D26" s="102">
        <v>95000000</v>
      </c>
      <c r="E26" s="102">
        <v>63333333.333333336</v>
      </c>
      <c r="F26" s="102">
        <v>64535596.769999996</v>
      </c>
      <c r="G26" s="102">
        <v>1202263.4366666665</v>
      </c>
      <c r="H26" s="102">
        <v>1.8983106894736843</v>
      </c>
      <c r="I26" s="101" t="s">
        <v>2847</v>
      </c>
      <c r="J26" s="111">
        <v>28077000.66</v>
      </c>
      <c r="K26" s="111">
        <v>28000000</v>
      </c>
      <c r="L26" s="111">
        <v>18666666.666666668</v>
      </c>
      <c r="M26" s="111">
        <v>21165821.469999999</v>
      </c>
      <c r="N26" s="111">
        <v>2499154.8033333332</v>
      </c>
      <c r="O26" s="111">
        <v>13.388329303571428</v>
      </c>
      <c r="P26" s="110" t="s">
        <v>2847</v>
      </c>
      <c r="Q26" s="119">
        <v>3030078.02</v>
      </c>
      <c r="R26" s="119">
        <v>2797540</v>
      </c>
      <c r="S26" s="119">
        <v>1865026.6666666665</v>
      </c>
      <c r="T26" s="119">
        <v>1561084.12</v>
      </c>
      <c r="U26" s="119">
        <v>-303942.54666666663</v>
      </c>
      <c r="V26" s="119">
        <v>-16.296954467138988</v>
      </c>
      <c r="W26" s="118" t="s">
        <v>2846</v>
      </c>
      <c r="X26" s="128">
        <v>2956933.08</v>
      </c>
      <c r="Y26" s="128">
        <v>2683016</v>
      </c>
      <c r="Z26" s="128">
        <v>1788677.3333333335</v>
      </c>
      <c r="AA26" s="128">
        <v>1587756.9200000002</v>
      </c>
      <c r="AB26" s="128">
        <v>-200920.41333333333</v>
      </c>
      <c r="AC26" s="128">
        <v>-11.232904313652993</v>
      </c>
      <c r="AD26" s="127" t="s">
        <v>2846</v>
      </c>
      <c r="AE26" s="137">
        <v>5336810.37</v>
      </c>
      <c r="AF26" s="137">
        <v>5332293.9800000004</v>
      </c>
      <c r="AG26" s="137">
        <v>3554862.6533333333</v>
      </c>
      <c r="AH26" s="137">
        <v>3518508.83</v>
      </c>
      <c r="AI26" s="137">
        <v>-36353.823333333334</v>
      </c>
      <c r="AJ26" s="137">
        <v>-1.0226505741155705</v>
      </c>
      <c r="AK26" s="136" t="s">
        <v>2846</v>
      </c>
      <c r="AL26" s="146">
        <v>3282039.76</v>
      </c>
      <c r="AM26" s="146">
        <v>3000000</v>
      </c>
      <c r="AN26" s="146">
        <v>2000000</v>
      </c>
      <c r="AO26" s="146">
        <v>1301428.33</v>
      </c>
      <c r="AP26" s="146">
        <v>-698571.67</v>
      </c>
      <c r="AQ26" s="146">
        <v>-34.928583500000002</v>
      </c>
      <c r="AR26" s="145" t="s">
        <v>2846</v>
      </c>
      <c r="AS26" s="156">
        <v>6641213.9000000004</v>
      </c>
      <c r="AT26" s="156">
        <v>6086025.5999999996</v>
      </c>
      <c r="AU26" s="156">
        <v>4057350.4</v>
      </c>
      <c r="AV26" s="156">
        <v>4328192.37</v>
      </c>
      <c r="AW26" s="156">
        <v>270841.96999999997</v>
      </c>
      <c r="AX26" s="156">
        <v>6.6753408825621765</v>
      </c>
      <c r="AY26" s="155" t="s">
        <v>2847</v>
      </c>
      <c r="AZ26" s="164">
        <v>3008247.4</v>
      </c>
      <c r="BA26" s="164">
        <v>3306700</v>
      </c>
      <c r="BB26" s="164">
        <v>2204466.6666666665</v>
      </c>
      <c r="BC26" s="164">
        <v>1762354.1999999997</v>
      </c>
      <c r="BD26" s="164">
        <v>-442112.46666666667</v>
      </c>
      <c r="BE26" s="164">
        <v>-20.055302869930745</v>
      </c>
      <c r="BF26" s="163" t="s">
        <v>2846</v>
      </c>
      <c r="BG26" s="173">
        <v>5041209.28</v>
      </c>
      <c r="BH26" s="173">
        <v>5343693.5</v>
      </c>
      <c r="BI26" s="173">
        <v>3562462.3333333335</v>
      </c>
      <c r="BJ26" s="173">
        <v>3178669.21</v>
      </c>
      <c r="BK26" s="173">
        <v>-383793.12333333329</v>
      </c>
      <c r="BL26" s="173">
        <v>-10.773254210781364</v>
      </c>
      <c r="BM26" s="172" t="s">
        <v>2846</v>
      </c>
      <c r="BN26" s="182">
        <v>2321974.37</v>
      </c>
      <c r="BO26" s="182">
        <v>2000000</v>
      </c>
      <c r="BP26" s="182">
        <v>1333333.3333333335</v>
      </c>
      <c r="BQ26" s="182">
        <v>1389972.8800000001</v>
      </c>
      <c r="BR26" s="182">
        <v>56639.546666666662</v>
      </c>
      <c r="BS26" s="182">
        <v>4.2479659999999999</v>
      </c>
      <c r="BT26" s="181" t="s">
        <v>2847</v>
      </c>
      <c r="BU26" s="190">
        <v>5309537.1900000004</v>
      </c>
      <c r="BV26" s="190">
        <v>5741200</v>
      </c>
      <c r="BW26" s="190">
        <v>3827466.6666666665</v>
      </c>
      <c r="BX26" s="190">
        <v>2208735.1</v>
      </c>
      <c r="BY26" s="190">
        <v>-1618731.5666666669</v>
      </c>
      <c r="BZ26" s="190">
        <v>-42.292505922106869</v>
      </c>
      <c r="CA26" s="189" t="s">
        <v>2846</v>
      </c>
      <c r="CB26" s="199">
        <v>8584502.1699999999</v>
      </c>
      <c r="CC26" s="199">
        <v>6242657.7199999997</v>
      </c>
      <c r="CD26" s="199">
        <v>4161771.813333333</v>
      </c>
      <c r="CE26" s="199">
        <v>5272101.83</v>
      </c>
      <c r="CF26" s="199">
        <v>1110330.0166666666</v>
      </c>
      <c r="CG26" s="199">
        <v>26.679262258190889</v>
      </c>
      <c r="CH26" s="198" t="s">
        <v>2847</v>
      </c>
      <c r="CI26" s="208">
        <v>2511027.58</v>
      </c>
      <c r="CJ26" s="208">
        <v>2658000</v>
      </c>
      <c r="CK26" s="208">
        <v>1772000</v>
      </c>
      <c r="CL26" s="208">
        <v>1749162.6</v>
      </c>
      <c r="CM26" s="208">
        <v>-22837.4</v>
      </c>
      <c r="CN26" s="208">
        <v>-1.2887923250564335</v>
      </c>
      <c r="CO26" s="207" t="s">
        <v>2846</v>
      </c>
      <c r="CP26" s="217">
        <v>5311075.0199999996</v>
      </c>
      <c r="CQ26" s="217">
        <v>4111172.5</v>
      </c>
      <c r="CR26" s="217">
        <v>2740781.6666666665</v>
      </c>
      <c r="CS26" s="217">
        <v>3352216.39</v>
      </c>
      <c r="CT26" s="217">
        <v>611434.72333333339</v>
      </c>
      <c r="CU26" s="217">
        <v>22.308771646045013</v>
      </c>
      <c r="CV26" s="216" t="s">
        <v>2847</v>
      </c>
      <c r="CW26" s="226">
        <v>2217044.3199999998</v>
      </c>
      <c r="CX26" s="226">
        <v>2270300</v>
      </c>
      <c r="CY26" s="226">
        <v>1513533.3333333333</v>
      </c>
      <c r="CZ26" s="226">
        <v>1777759.32</v>
      </c>
      <c r="DA26" s="226">
        <v>264225.98666666663</v>
      </c>
      <c r="DB26" s="226">
        <v>17.457559793859843</v>
      </c>
      <c r="DC26" s="225" t="s">
        <v>2847</v>
      </c>
      <c r="DD26" s="236">
        <v>3276502.19</v>
      </c>
      <c r="DE26" s="236">
        <v>3092000</v>
      </c>
      <c r="DF26" s="236">
        <v>2061333.3333333333</v>
      </c>
      <c r="DG26" s="236">
        <v>2144512.63</v>
      </c>
      <c r="DH26" s="236">
        <v>83179.296666666662</v>
      </c>
      <c r="DI26" s="236">
        <v>4.0352181435963779</v>
      </c>
      <c r="DJ26" s="235" t="s">
        <v>2847</v>
      </c>
      <c r="DK26" s="15">
        <f t="shared" si="95"/>
        <v>136649042.87</v>
      </c>
      <c r="DL26" s="15">
        <f t="shared" si="96"/>
        <v>159664599.29999998</v>
      </c>
      <c r="DM26" s="15">
        <f t="shared" si="92"/>
        <v>118443066.2</v>
      </c>
      <c r="DN26" s="15">
        <f t="shared" si="92"/>
        <v>120833872.96999997</v>
      </c>
      <c r="DO26" s="15">
        <f t="shared" si="93"/>
        <v>2390806.769999966</v>
      </c>
      <c r="DP26" s="15">
        <f t="shared" si="97"/>
        <v>2.0185282656925727</v>
      </c>
      <c r="DQ26" s="15" t="str">
        <f t="shared" si="94"/>
        <v>OK</v>
      </c>
    </row>
    <row r="27" spans="1:197" s="50" customFormat="1" ht="15" x14ac:dyDescent="0.25">
      <c r="A27" s="87" t="s">
        <v>2829</v>
      </c>
      <c r="B27" s="87" t="s">
        <v>2830</v>
      </c>
      <c r="C27" s="102">
        <v>31020773.18</v>
      </c>
      <c r="D27" s="102">
        <v>34000000</v>
      </c>
      <c r="E27" s="102">
        <v>22666666.666666664</v>
      </c>
      <c r="F27" s="102">
        <v>21906305.929999996</v>
      </c>
      <c r="G27" s="102">
        <v>-760360.73666666669</v>
      </c>
      <c r="H27" s="102">
        <v>-3.354532661764706</v>
      </c>
      <c r="I27" s="101" t="s">
        <v>2846</v>
      </c>
      <c r="J27" s="111">
        <v>13795368.359999999</v>
      </c>
      <c r="K27" s="111">
        <v>14000000</v>
      </c>
      <c r="L27" s="111">
        <v>9333333.333333334</v>
      </c>
      <c r="M27" s="111">
        <v>9802575.6600000001</v>
      </c>
      <c r="N27" s="111">
        <v>469242.32666666672</v>
      </c>
      <c r="O27" s="111">
        <v>5.0275963571428575</v>
      </c>
      <c r="P27" s="110" t="s">
        <v>2847</v>
      </c>
      <c r="Q27" s="119">
        <v>2885481.63</v>
      </c>
      <c r="R27" s="119">
        <v>2713866</v>
      </c>
      <c r="S27" s="119">
        <v>1809244</v>
      </c>
      <c r="T27" s="119">
        <v>1891127.03</v>
      </c>
      <c r="U27" s="119">
        <v>81883.03</v>
      </c>
      <c r="V27" s="119">
        <v>4.5258146496547731</v>
      </c>
      <c r="W27" s="118" t="s">
        <v>2847</v>
      </c>
      <c r="X27" s="128">
        <v>2074841.34</v>
      </c>
      <c r="Y27" s="128">
        <v>2315000</v>
      </c>
      <c r="Z27" s="128">
        <v>1543333.3333333333</v>
      </c>
      <c r="AA27" s="128">
        <v>1662808.44</v>
      </c>
      <c r="AB27" s="128">
        <v>119475.10666666666</v>
      </c>
      <c r="AC27" s="128">
        <v>7.7413676025917928</v>
      </c>
      <c r="AD27" s="127" t="s">
        <v>2847</v>
      </c>
      <c r="AE27" s="137">
        <v>1737460.18</v>
      </c>
      <c r="AF27" s="137">
        <v>1657847.2</v>
      </c>
      <c r="AG27" s="137">
        <v>1105231.4666666666</v>
      </c>
      <c r="AH27" s="137">
        <v>1140478.2000000002</v>
      </c>
      <c r="AI27" s="137">
        <v>35246.733333333337</v>
      </c>
      <c r="AJ27" s="137">
        <v>3.1890815993174764</v>
      </c>
      <c r="AK27" s="136" t="s">
        <v>2847</v>
      </c>
      <c r="AL27" s="146">
        <v>1794202.69</v>
      </c>
      <c r="AM27" s="146">
        <v>1700000</v>
      </c>
      <c r="AN27" s="146">
        <v>1133333.3333333333</v>
      </c>
      <c r="AO27" s="146">
        <v>1183907.2</v>
      </c>
      <c r="AP27" s="146">
        <v>50573.866666666669</v>
      </c>
      <c r="AQ27" s="146">
        <v>4.4623999999999997</v>
      </c>
      <c r="AR27" s="145" t="s">
        <v>2847</v>
      </c>
      <c r="AS27" s="156">
        <v>5668844.3899999997</v>
      </c>
      <c r="AT27" s="156">
        <v>6604000</v>
      </c>
      <c r="AU27" s="156">
        <v>4402666.666666667</v>
      </c>
      <c r="AV27" s="156">
        <v>4243765.34</v>
      </c>
      <c r="AW27" s="156">
        <v>-158901.32666666666</v>
      </c>
      <c r="AX27" s="156">
        <v>-3.6092063900666265</v>
      </c>
      <c r="AY27" s="155" t="s">
        <v>2846</v>
      </c>
      <c r="AZ27" s="164">
        <v>2038311.08</v>
      </c>
      <c r="BA27" s="164">
        <v>2021000</v>
      </c>
      <c r="BB27" s="164">
        <v>1347333.3333333335</v>
      </c>
      <c r="BC27" s="164">
        <v>1388815.51</v>
      </c>
      <c r="BD27" s="164">
        <v>41482.176666666666</v>
      </c>
      <c r="BE27" s="164">
        <v>3.0788354774863929</v>
      </c>
      <c r="BF27" s="163" t="s">
        <v>2847</v>
      </c>
      <c r="BG27" s="173">
        <v>2186033.63</v>
      </c>
      <c r="BH27" s="173">
        <v>2202165</v>
      </c>
      <c r="BI27" s="173">
        <v>1468110</v>
      </c>
      <c r="BJ27" s="173">
        <v>1587204.2000000002</v>
      </c>
      <c r="BK27" s="173">
        <v>119094.2</v>
      </c>
      <c r="BL27" s="173">
        <v>8.1120760705941652</v>
      </c>
      <c r="BM27" s="172" t="s">
        <v>2847</v>
      </c>
      <c r="BN27" s="182">
        <v>2449809.12</v>
      </c>
      <c r="BO27" s="182">
        <v>2400000</v>
      </c>
      <c r="BP27" s="182">
        <v>1600000</v>
      </c>
      <c r="BQ27" s="182">
        <v>1789605.4</v>
      </c>
      <c r="BR27" s="182">
        <v>189605.4</v>
      </c>
      <c r="BS27" s="182">
        <v>11.8503375</v>
      </c>
      <c r="BT27" s="181" t="s">
        <v>2847</v>
      </c>
      <c r="BU27" s="190">
        <v>1808905.31</v>
      </c>
      <c r="BV27" s="190">
        <v>1935000</v>
      </c>
      <c r="BW27" s="190">
        <v>1290000</v>
      </c>
      <c r="BX27" s="190">
        <v>1293335.68</v>
      </c>
      <c r="BY27" s="190">
        <v>3335.68</v>
      </c>
      <c r="BZ27" s="190">
        <v>0.25857984496124037</v>
      </c>
      <c r="CA27" s="189" t="s">
        <v>2847</v>
      </c>
      <c r="CB27" s="199">
        <v>3479252.28</v>
      </c>
      <c r="CC27" s="199">
        <v>4035502.83</v>
      </c>
      <c r="CD27" s="199">
        <v>2690335.22</v>
      </c>
      <c r="CE27" s="199">
        <v>2722616.74</v>
      </c>
      <c r="CF27" s="199">
        <v>32281.52</v>
      </c>
      <c r="CG27" s="199">
        <v>1.1999069766480626</v>
      </c>
      <c r="CH27" s="198" t="s">
        <v>2847</v>
      </c>
      <c r="CI27" s="208">
        <v>1144862.8600000001</v>
      </c>
      <c r="CJ27" s="208">
        <v>1175000</v>
      </c>
      <c r="CK27" s="208">
        <v>783333.33333333337</v>
      </c>
      <c r="CL27" s="208">
        <v>836574.86999999988</v>
      </c>
      <c r="CM27" s="208">
        <v>53241.536666666667</v>
      </c>
      <c r="CN27" s="208">
        <v>6.7967919148936176</v>
      </c>
      <c r="CO27" s="207" t="s">
        <v>2847</v>
      </c>
      <c r="CP27" s="217">
        <v>2418252.79</v>
      </c>
      <c r="CQ27" s="217">
        <v>2661127.23</v>
      </c>
      <c r="CR27" s="217">
        <v>1774084.82</v>
      </c>
      <c r="CS27" s="217">
        <v>1836471.42</v>
      </c>
      <c r="CT27" s="217">
        <v>62386.6</v>
      </c>
      <c r="CU27" s="217">
        <v>3.5165511421263385</v>
      </c>
      <c r="CV27" s="216" t="s">
        <v>2847</v>
      </c>
      <c r="CW27" s="226">
        <v>1702069.31</v>
      </c>
      <c r="CX27" s="226">
        <v>1698000</v>
      </c>
      <c r="CY27" s="226">
        <v>1132000</v>
      </c>
      <c r="CZ27" s="226">
        <v>1163372.6000000001</v>
      </c>
      <c r="DA27" s="226">
        <v>31372.6</v>
      </c>
      <c r="DB27" s="226">
        <v>2.7714310954063603</v>
      </c>
      <c r="DC27" s="225" t="s">
        <v>2847</v>
      </c>
      <c r="DD27" s="236">
        <v>1531858.01</v>
      </c>
      <c r="DE27" s="236">
        <v>1507000</v>
      </c>
      <c r="DF27" s="236">
        <v>1004666.6666666667</v>
      </c>
      <c r="DG27" s="236">
        <v>1047841.7799999999</v>
      </c>
      <c r="DH27" s="236">
        <v>43175.113333333327</v>
      </c>
      <c r="DI27" s="236">
        <v>4.2974565361645656</v>
      </c>
      <c r="DJ27" s="235" t="s">
        <v>2847</v>
      </c>
      <c r="DK27" s="15">
        <f t="shared" si="95"/>
        <v>92017958.460000023</v>
      </c>
      <c r="DL27" s="15">
        <f t="shared" si="96"/>
        <v>96625508.260000005</v>
      </c>
      <c r="DM27" s="15">
        <f t="shared" si="92"/>
        <v>55083672.173333339</v>
      </c>
      <c r="DN27" s="15">
        <f t="shared" si="92"/>
        <v>55496806</v>
      </c>
      <c r="DO27" s="15">
        <f t="shared" si="93"/>
        <v>413133.82666666061</v>
      </c>
      <c r="DP27" s="15">
        <f t="shared" si="97"/>
        <v>0.75001141058032728</v>
      </c>
      <c r="DQ27" s="15" t="str">
        <f t="shared" si="94"/>
        <v>OK</v>
      </c>
    </row>
    <row r="28" spans="1:197" s="50" customFormat="1" ht="15" x14ac:dyDescent="0.25">
      <c r="A28" s="87" t="s">
        <v>2831</v>
      </c>
      <c r="B28" s="87" t="s">
        <v>2832</v>
      </c>
      <c r="C28" s="102">
        <v>40421494.68</v>
      </c>
      <c r="D28" s="102">
        <v>40000000</v>
      </c>
      <c r="E28" s="102">
        <v>26666666.666666668</v>
      </c>
      <c r="F28" s="102">
        <v>26283022.350000001</v>
      </c>
      <c r="G28" s="102">
        <v>-383644.31666666665</v>
      </c>
      <c r="H28" s="102">
        <v>-1.4386661875</v>
      </c>
      <c r="I28" s="101" t="s">
        <v>2846</v>
      </c>
      <c r="J28" s="111">
        <v>12100818.539999999</v>
      </c>
      <c r="K28" s="111">
        <v>12000000</v>
      </c>
      <c r="L28" s="111">
        <v>8000000</v>
      </c>
      <c r="M28" s="111">
        <v>6750427.8200000003</v>
      </c>
      <c r="N28" s="111">
        <v>-1249572.18</v>
      </c>
      <c r="O28" s="111">
        <v>-15.61965225</v>
      </c>
      <c r="P28" s="110" t="s">
        <v>2846</v>
      </c>
      <c r="Q28" s="119">
        <v>2755815.38</v>
      </c>
      <c r="R28" s="119">
        <v>2442020</v>
      </c>
      <c r="S28" s="119">
        <v>1628013.3333333333</v>
      </c>
      <c r="T28" s="119">
        <v>1434508.29</v>
      </c>
      <c r="U28" s="119">
        <v>-193505.04333333333</v>
      </c>
      <c r="V28" s="119">
        <v>-11.885961826684467</v>
      </c>
      <c r="W28" s="118" t="s">
        <v>2846</v>
      </c>
      <c r="X28" s="128">
        <v>2972776.99</v>
      </c>
      <c r="Y28" s="128">
        <v>2939000</v>
      </c>
      <c r="Z28" s="128">
        <v>1959333.3333333333</v>
      </c>
      <c r="AA28" s="128">
        <v>1129660.7999999998</v>
      </c>
      <c r="AB28" s="128">
        <v>-829672.53333333333</v>
      </c>
      <c r="AC28" s="128">
        <v>-42.344634229329706</v>
      </c>
      <c r="AD28" s="127" t="s">
        <v>2846</v>
      </c>
      <c r="AE28" s="137">
        <v>2674322.02</v>
      </c>
      <c r="AF28" s="137">
        <v>2716220.37</v>
      </c>
      <c r="AG28" s="137">
        <v>1810813.58</v>
      </c>
      <c r="AH28" s="137">
        <v>1439337.56</v>
      </c>
      <c r="AI28" s="137">
        <v>-371476.02</v>
      </c>
      <c r="AJ28" s="137">
        <v>-20.514316001540035</v>
      </c>
      <c r="AK28" s="136" t="s">
        <v>2846</v>
      </c>
      <c r="AL28" s="146">
        <v>1812628.51</v>
      </c>
      <c r="AM28" s="146">
        <v>1500000</v>
      </c>
      <c r="AN28" s="146">
        <v>1000000</v>
      </c>
      <c r="AO28" s="146">
        <v>518856</v>
      </c>
      <c r="AP28" s="146">
        <v>-481144</v>
      </c>
      <c r="AQ28" s="146">
        <v>-48.114400000000003</v>
      </c>
      <c r="AR28" s="145" t="s">
        <v>2846</v>
      </c>
      <c r="AS28" s="156">
        <v>5943863.8099999996</v>
      </c>
      <c r="AT28" s="156">
        <v>5800000</v>
      </c>
      <c r="AU28" s="156">
        <v>3866666.6666666665</v>
      </c>
      <c r="AV28" s="156">
        <v>3879691.8100000005</v>
      </c>
      <c r="AW28" s="156">
        <v>13025.143333333333</v>
      </c>
      <c r="AX28" s="156">
        <v>0.33685715517241382</v>
      </c>
      <c r="AY28" s="155" t="s">
        <v>2847</v>
      </c>
      <c r="AZ28" s="164">
        <v>2726931.9</v>
      </c>
      <c r="BA28" s="164">
        <v>2952350</v>
      </c>
      <c r="BB28" s="164">
        <v>1968233.3333333333</v>
      </c>
      <c r="BC28" s="164">
        <v>2035439.37</v>
      </c>
      <c r="BD28" s="164">
        <v>67206.036666666667</v>
      </c>
      <c r="BE28" s="164">
        <v>3.414536047555337</v>
      </c>
      <c r="BF28" s="163" t="s">
        <v>2847</v>
      </c>
      <c r="BG28" s="173">
        <v>2180531.0699999998</v>
      </c>
      <c r="BH28" s="173">
        <v>2325409</v>
      </c>
      <c r="BI28" s="173">
        <v>1550272.6666666667</v>
      </c>
      <c r="BJ28" s="173">
        <v>1559671.1400000001</v>
      </c>
      <c r="BK28" s="173">
        <v>9398.4733333333334</v>
      </c>
      <c r="BL28" s="173">
        <v>0.60624647105089902</v>
      </c>
      <c r="BM28" s="172" t="s">
        <v>2847</v>
      </c>
      <c r="BN28" s="182">
        <v>2703285.31</v>
      </c>
      <c r="BO28" s="182">
        <v>1500000</v>
      </c>
      <c r="BP28" s="182">
        <v>1000000</v>
      </c>
      <c r="BQ28" s="182">
        <v>961482.47</v>
      </c>
      <c r="BR28" s="182">
        <v>-38517.53</v>
      </c>
      <c r="BS28" s="182">
        <v>-3.851753</v>
      </c>
      <c r="BT28" s="181" t="s">
        <v>2846</v>
      </c>
      <c r="BU28" s="190">
        <v>3338034.86</v>
      </c>
      <c r="BV28" s="190">
        <v>3680200</v>
      </c>
      <c r="BW28" s="190">
        <v>2453466.6666666665</v>
      </c>
      <c r="BX28" s="190">
        <v>1824430.23</v>
      </c>
      <c r="BY28" s="190">
        <v>-629036.43666666676</v>
      </c>
      <c r="BZ28" s="190">
        <v>-25.638678740285854</v>
      </c>
      <c r="CA28" s="189" t="s">
        <v>2846</v>
      </c>
      <c r="CB28" s="199">
        <v>4501146.72</v>
      </c>
      <c r="CC28" s="199">
        <v>4865777.5999999996</v>
      </c>
      <c r="CD28" s="199">
        <v>3243851.7333333334</v>
      </c>
      <c r="CE28" s="199">
        <v>2887807.46</v>
      </c>
      <c r="CF28" s="199">
        <v>-356044.27333333332</v>
      </c>
      <c r="CG28" s="199">
        <v>-10.975972473546674</v>
      </c>
      <c r="CH28" s="198" t="s">
        <v>2846</v>
      </c>
      <c r="CI28" s="208">
        <v>1034245.97</v>
      </c>
      <c r="CJ28" s="208">
        <v>1292000</v>
      </c>
      <c r="CK28" s="208">
        <v>861333.33333333337</v>
      </c>
      <c r="CL28" s="208">
        <v>659902.23</v>
      </c>
      <c r="CM28" s="208">
        <v>-201431.10333333333</v>
      </c>
      <c r="CN28" s="208">
        <v>-23.385964009287925</v>
      </c>
      <c r="CO28" s="207" t="s">
        <v>2846</v>
      </c>
      <c r="CP28" s="217">
        <v>3560771.62</v>
      </c>
      <c r="CQ28" s="217">
        <v>3101263.7</v>
      </c>
      <c r="CR28" s="217">
        <v>2067509.1333333333</v>
      </c>
      <c r="CS28" s="217">
        <v>1935611.5300000003</v>
      </c>
      <c r="CT28" s="217">
        <v>-131897.60333333333</v>
      </c>
      <c r="CU28" s="217">
        <v>-6.3795415075473914</v>
      </c>
      <c r="CV28" s="216" t="s">
        <v>2846</v>
      </c>
      <c r="CW28" s="226">
        <v>1944038.79</v>
      </c>
      <c r="CX28" s="226">
        <v>2035000</v>
      </c>
      <c r="CY28" s="226">
        <v>1356666.6666666665</v>
      </c>
      <c r="CZ28" s="226">
        <v>1815062.6</v>
      </c>
      <c r="DA28" s="226">
        <v>458395.93333333335</v>
      </c>
      <c r="DB28" s="226">
        <v>33.788398034398035</v>
      </c>
      <c r="DC28" s="225" t="s">
        <v>2847</v>
      </c>
      <c r="DD28" s="236">
        <v>1312799.67</v>
      </c>
      <c r="DE28" s="236">
        <v>1550000</v>
      </c>
      <c r="DF28" s="236">
        <v>1033333.3333333333</v>
      </c>
      <c r="DG28" s="236">
        <v>1076070.93</v>
      </c>
      <c r="DH28" s="236">
        <v>42737.596666666672</v>
      </c>
      <c r="DI28" s="236">
        <v>4.1358964516129033</v>
      </c>
      <c r="DJ28" s="235" t="s">
        <v>2847</v>
      </c>
      <c r="DK28" s="15">
        <f t="shared" si="95"/>
        <v>93678055.660000011</v>
      </c>
      <c r="DL28" s="15">
        <f t="shared" si="96"/>
        <v>92699240.670000002</v>
      </c>
      <c r="DM28" s="15">
        <f t="shared" si="92"/>
        <v>60466160.446666673</v>
      </c>
      <c r="DN28" s="15">
        <f t="shared" si="92"/>
        <v>56190982.589999996</v>
      </c>
      <c r="DO28" s="15">
        <f t="shared" si="93"/>
        <v>-4275177.8566666767</v>
      </c>
      <c r="DP28" s="15">
        <f t="shared" si="97"/>
        <v>-7.070364357660079</v>
      </c>
      <c r="DQ28" s="15" t="str">
        <f t="shared" si="94"/>
        <v>Not OK</v>
      </c>
    </row>
    <row r="29" spans="1:197" s="50" customFormat="1" ht="15" x14ac:dyDescent="0.25">
      <c r="A29" s="87" t="s">
        <v>2833</v>
      </c>
      <c r="B29" s="87" t="s">
        <v>2834</v>
      </c>
      <c r="C29" s="102">
        <v>114183916.55</v>
      </c>
      <c r="D29" s="102">
        <v>100000000</v>
      </c>
      <c r="E29" s="102">
        <v>66666666.666666664</v>
      </c>
      <c r="F29" s="102">
        <v>68759152.400000006</v>
      </c>
      <c r="G29" s="102">
        <v>2092485.7333333334</v>
      </c>
      <c r="H29" s="102">
        <v>3.1387285999999999</v>
      </c>
      <c r="I29" s="101" t="s">
        <v>2847</v>
      </c>
      <c r="J29" s="111">
        <v>38404298.280000001</v>
      </c>
      <c r="K29" s="111">
        <v>46400000</v>
      </c>
      <c r="L29" s="111">
        <v>30933333.333333332</v>
      </c>
      <c r="M29" s="111">
        <v>29310812.480000004</v>
      </c>
      <c r="N29" s="111">
        <v>-1622520.8533333333</v>
      </c>
      <c r="O29" s="111">
        <v>-5.2452182758620696</v>
      </c>
      <c r="P29" s="110" t="s">
        <v>2846</v>
      </c>
      <c r="Q29" s="119">
        <v>3505093.07</v>
      </c>
      <c r="R29" s="119">
        <v>2226852</v>
      </c>
      <c r="S29" s="119">
        <v>1484568</v>
      </c>
      <c r="T29" s="119">
        <v>1468462.16</v>
      </c>
      <c r="U29" s="119">
        <v>-16105.84</v>
      </c>
      <c r="V29" s="119">
        <v>-1.0848839527727931</v>
      </c>
      <c r="W29" s="118" t="s">
        <v>2846</v>
      </c>
      <c r="X29" s="128">
        <v>3708663.02</v>
      </c>
      <c r="Y29" s="128">
        <v>2937641.7</v>
      </c>
      <c r="Z29" s="128">
        <v>1958427.8</v>
      </c>
      <c r="AA29" s="128">
        <v>1949392.3499999999</v>
      </c>
      <c r="AB29" s="128">
        <v>-9035.4500000000007</v>
      </c>
      <c r="AC29" s="128">
        <v>-0.46136242551295481</v>
      </c>
      <c r="AD29" s="127" t="s">
        <v>2846</v>
      </c>
      <c r="AE29" s="137">
        <v>4840208.2</v>
      </c>
      <c r="AF29" s="137">
        <v>4840208.2</v>
      </c>
      <c r="AG29" s="137">
        <v>3226805.4666666663</v>
      </c>
      <c r="AH29" s="137">
        <v>2937252.88</v>
      </c>
      <c r="AI29" s="137">
        <v>-289552.58666666667</v>
      </c>
      <c r="AJ29" s="137">
        <v>-8.97335118766172</v>
      </c>
      <c r="AK29" s="136" t="s">
        <v>2846</v>
      </c>
      <c r="AL29" s="146">
        <v>2781684.96</v>
      </c>
      <c r="AM29" s="146">
        <v>2800000</v>
      </c>
      <c r="AN29" s="146">
        <v>1866666.6666666665</v>
      </c>
      <c r="AO29" s="146">
        <v>1885218.3099999998</v>
      </c>
      <c r="AP29" s="146">
        <v>18551.643333333333</v>
      </c>
      <c r="AQ29" s="146">
        <v>0.99383803571428564</v>
      </c>
      <c r="AR29" s="145" t="s">
        <v>2847</v>
      </c>
      <c r="AS29" s="156">
        <v>34685540.43</v>
      </c>
      <c r="AT29" s="156">
        <v>22440670.059999999</v>
      </c>
      <c r="AU29" s="156">
        <v>14960446.706666667</v>
      </c>
      <c r="AV29" s="156">
        <v>13422520.800000001</v>
      </c>
      <c r="AW29" s="156">
        <v>-1537925.9066666667</v>
      </c>
      <c r="AX29" s="156">
        <v>-10.279946426875989</v>
      </c>
      <c r="AY29" s="155" t="s">
        <v>2846</v>
      </c>
      <c r="AZ29" s="164">
        <v>1726329.28</v>
      </c>
      <c r="BA29" s="164">
        <v>1833600</v>
      </c>
      <c r="BB29" s="164">
        <v>1222400</v>
      </c>
      <c r="BC29" s="164">
        <v>1298720.3199999998</v>
      </c>
      <c r="BD29" s="164">
        <v>76320.320000000007</v>
      </c>
      <c r="BE29" s="164">
        <v>6.2434816753926707</v>
      </c>
      <c r="BF29" s="163" t="s">
        <v>2847</v>
      </c>
      <c r="BG29" s="173">
        <v>5572819.04</v>
      </c>
      <c r="BH29" s="173">
        <v>5596721.0499999998</v>
      </c>
      <c r="BI29" s="173">
        <v>3731147.3666666667</v>
      </c>
      <c r="BJ29" s="173">
        <v>3633215.93</v>
      </c>
      <c r="BK29" s="173">
        <v>-97931.436666666676</v>
      </c>
      <c r="BL29" s="173">
        <v>-2.6247003144814589</v>
      </c>
      <c r="BM29" s="172" t="s">
        <v>2846</v>
      </c>
      <c r="BN29" s="182">
        <v>2870894.06</v>
      </c>
      <c r="BO29" s="182">
        <v>2800000</v>
      </c>
      <c r="BP29" s="182">
        <v>1866666.6666666665</v>
      </c>
      <c r="BQ29" s="182">
        <v>1791734.1299999997</v>
      </c>
      <c r="BR29" s="182">
        <v>-74932.536666666667</v>
      </c>
      <c r="BS29" s="182">
        <v>-4.0142430357142862</v>
      </c>
      <c r="BT29" s="181" t="s">
        <v>2846</v>
      </c>
      <c r="BU29" s="190">
        <v>3885731.22</v>
      </c>
      <c r="BV29" s="190">
        <v>4578862.16</v>
      </c>
      <c r="BW29" s="190">
        <v>3052574.7733333334</v>
      </c>
      <c r="BX29" s="190">
        <v>3161735.9</v>
      </c>
      <c r="BY29" s="190">
        <v>109161.12666666668</v>
      </c>
      <c r="BZ29" s="190">
        <v>3.5760344880091348</v>
      </c>
      <c r="CA29" s="189" t="s">
        <v>2847</v>
      </c>
      <c r="CB29" s="199">
        <v>14895480.720000001</v>
      </c>
      <c r="CC29" s="199">
        <v>14795480.720000001</v>
      </c>
      <c r="CD29" s="199">
        <v>9863653.8133333325</v>
      </c>
      <c r="CE29" s="199">
        <v>12737137.09</v>
      </c>
      <c r="CF29" s="199">
        <v>2873483.2766666664</v>
      </c>
      <c r="CG29" s="199">
        <v>29.132036981898075</v>
      </c>
      <c r="CH29" s="198" t="s">
        <v>2847</v>
      </c>
      <c r="CI29" s="208">
        <v>2756199.55</v>
      </c>
      <c r="CJ29" s="208">
        <v>3086000</v>
      </c>
      <c r="CK29" s="208">
        <v>2057333.3333333335</v>
      </c>
      <c r="CL29" s="208">
        <v>1959745.8699999999</v>
      </c>
      <c r="CM29" s="208">
        <v>-97587.463333333333</v>
      </c>
      <c r="CN29" s="208">
        <v>-4.7433958198314974</v>
      </c>
      <c r="CO29" s="207" t="s">
        <v>2846</v>
      </c>
      <c r="CP29" s="217">
        <v>4355859.43</v>
      </c>
      <c r="CQ29" s="217">
        <v>4517390.12</v>
      </c>
      <c r="CR29" s="217">
        <v>3011593.4133333336</v>
      </c>
      <c r="CS29" s="217">
        <v>2604242.92</v>
      </c>
      <c r="CT29" s="217">
        <v>-407350.49333333335</v>
      </c>
      <c r="CU29" s="217">
        <v>-13.526078637636017</v>
      </c>
      <c r="CV29" s="216" t="s">
        <v>2846</v>
      </c>
      <c r="CW29" s="226">
        <v>4167926.61</v>
      </c>
      <c r="CX29" s="226">
        <v>4166573.24</v>
      </c>
      <c r="CY29" s="226">
        <v>2777715.4933333336</v>
      </c>
      <c r="CZ29" s="226">
        <v>2797855.6699999995</v>
      </c>
      <c r="DA29" s="226">
        <v>20140.176666666666</v>
      </c>
      <c r="DB29" s="226">
        <v>0.7250626176440379</v>
      </c>
      <c r="DC29" s="225" t="s">
        <v>2847</v>
      </c>
      <c r="DD29" s="236">
        <v>3833482.79</v>
      </c>
      <c r="DE29" s="236">
        <v>4100000</v>
      </c>
      <c r="DF29" s="236">
        <v>2733333.3333333335</v>
      </c>
      <c r="DG29" s="236">
        <v>2607604.13</v>
      </c>
      <c r="DH29" s="236">
        <v>-125729.20333333332</v>
      </c>
      <c r="DI29" s="236">
        <v>-4.5998489024390246</v>
      </c>
      <c r="DJ29" s="235" t="s">
        <v>2846</v>
      </c>
      <c r="DK29" s="15">
        <f t="shared" si="95"/>
        <v>219870647.47000003</v>
      </c>
      <c r="DL29" s="15">
        <f t="shared" si="96"/>
        <v>192719999.25000003</v>
      </c>
      <c r="DM29" s="15">
        <f t="shared" si="92"/>
        <v>151413332.83333334</v>
      </c>
      <c r="DN29" s="15">
        <f t="shared" si="92"/>
        <v>152324803.33999997</v>
      </c>
      <c r="DO29" s="15">
        <f t="shared" si="93"/>
        <v>911470.50666663051</v>
      </c>
      <c r="DP29" s="15">
        <f t="shared" si="97"/>
        <v>0.60197506362925268</v>
      </c>
      <c r="DQ29" s="15" t="str">
        <f t="shared" si="94"/>
        <v>OK</v>
      </c>
    </row>
    <row r="30" spans="1:197" s="50" customFormat="1" ht="15" x14ac:dyDescent="0.25">
      <c r="A30" s="87" t="s">
        <v>2835</v>
      </c>
      <c r="B30" s="87" t="s">
        <v>2836</v>
      </c>
      <c r="C30" s="102">
        <v>3690237.46</v>
      </c>
      <c r="D30" s="102">
        <v>2600000</v>
      </c>
      <c r="E30" s="102">
        <v>1733333.3333333333</v>
      </c>
      <c r="F30" s="102">
        <v>1770519.24</v>
      </c>
      <c r="G30" s="102">
        <v>37185.906666666669</v>
      </c>
      <c r="H30" s="102">
        <v>2.1453407692307693</v>
      </c>
      <c r="I30" s="101" t="s">
        <v>2847</v>
      </c>
      <c r="J30" s="111">
        <v>585201.25</v>
      </c>
      <c r="K30" s="111">
        <v>1000000</v>
      </c>
      <c r="L30" s="111">
        <v>666666.66666666674</v>
      </c>
      <c r="M30" s="111">
        <v>219297.71000000002</v>
      </c>
      <c r="N30" s="111">
        <v>-447368.95666666672</v>
      </c>
      <c r="O30" s="111">
        <v>-67.105343500000004</v>
      </c>
      <c r="P30" s="110" t="s">
        <v>2846</v>
      </c>
      <c r="Q30" s="119">
        <v>77968.399999999994</v>
      </c>
      <c r="R30" s="119">
        <v>57852</v>
      </c>
      <c r="S30" s="119">
        <v>38568</v>
      </c>
      <c r="T30" s="119">
        <v>29723.599999999999</v>
      </c>
      <c r="U30" s="119">
        <v>-8844.4</v>
      </c>
      <c r="V30" s="119">
        <v>-22.931964322754617</v>
      </c>
      <c r="W30" s="118" t="s">
        <v>2846</v>
      </c>
      <c r="X30" s="128">
        <v>101832.4</v>
      </c>
      <c r="Y30" s="128">
        <v>180000</v>
      </c>
      <c r="Z30" s="128">
        <v>120000</v>
      </c>
      <c r="AA30" s="128">
        <v>218264.4</v>
      </c>
      <c r="AB30" s="128">
        <v>98264.4</v>
      </c>
      <c r="AC30" s="128">
        <v>81.887</v>
      </c>
      <c r="AD30" s="127" t="s">
        <v>2847</v>
      </c>
      <c r="AE30" s="137">
        <v>286014.45</v>
      </c>
      <c r="AF30" s="137">
        <v>120000</v>
      </c>
      <c r="AG30" s="137">
        <v>80000</v>
      </c>
      <c r="AH30" s="137">
        <v>71540.53</v>
      </c>
      <c r="AI30" s="137">
        <v>-8459.4699999999993</v>
      </c>
      <c r="AJ30" s="137">
        <v>-10.5743375</v>
      </c>
      <c r="AK30" s="136" t="s">
        <v>2846</v>
      </c>
      <c r="AL30" s="146">
        <v>0</v>
      </c>
      <c r="AM30" s="146">
        <v>0</v>
      </c>
      <c r="AN30" s="146">
        <v>0</v>
      </c>
      <c r="AO30" s="146">
        <v>0</v>
      </c>
      <c r="AP30" s="146">
        <v>0</v>
      </c>
      <c r="AQ30" s="147"/>
      <c r="AR30" s="145" t="s">
        <v>2847</v>
      </c>
      <c r="AS30" s="156">
        <v>568047.75</v>
      </c>
      <c r="AT30" s="156">
        <v>900000</v>
      </c>
      <c r="AU30" s="156">
        <v>600000</v>
      </c>
      <c r="AV30" s="156">
        <v>680158.2</v>
      </c>
      <c r="AW30" s="156">
        <v>80158.2</v>
      </c>
      <c r="AX30" s="156">
        <v>13.3597</v>
      </c>
      <c r="AY30" s="155" t="s">
        <v>2847</v>
      </c>
      <c r="AZ30" s="164">
        <v>316788.2</v>
      </c>
      <c r="BA30" s="164">
        <v>260000</v>
      </c>
      <c r="BB30" s="164">
        <v>173333.33333333334</v>
      </c>
      <c r="BC30" s="164">
        <v>127919.65</v>
      </c>
      <c r="BD30" s="164">
        <v>-45413.683333333334</v>
      </c>
      <c r="BE30" s="164">
        <v>-26.200201923076925</v>
      </c>
      <c r="BF30" s="163" t="s">
        <v>2846</v>
      </c>
      <c r="BG30" s="173">
        <v>45994.25</v>
      </c>
      <c r="BH30" s="173">
        <v>47000</v>
      </c>
      <c r="BI30" s="173">
        <v>31333.333333333336</v>
      </c>
      <c r="BJ30" s="173">
        <v>48705.55</v>
      </c>
      <c r="BK30" s="173">
        <v>17372.216666666667</v>
      </c>
      <c r="BL30" s="173">
        <v>55.443244680851066</v>
      </c>
      <c r="BM30" s="172" t="s">
        <v>2847</v>
      </c>
      <c r="BN30" s="182">
        <v>287826.34999999998</v>
      </c>
      <c r="BO30" s="182">
        <v>200000</v>
      </c>
      <c r="BP30" s="182">
        <v>133333.33333333334</v>
      </c>
      <c r="BQ30" s="182">
        <v>20935.150000000001</v>
      </c>
      <c r="BR30" s="182">
        <v>-112398.18333333335</v>
      </c>
      <c r="BS30" s="182">
        <v>-84.298637499999998</v>
      </c>
      <c r="BT30" s="181" t="s">
        <v>2846</v>
      </c>
      <c r="BU30" s="190">
        <v>0</v>
      </c>
      <c r="BV30" s="190">
        <v>150000</v>
      </c>
      <c r="BW30" s="190">
        <v>100000</v>
      </c>
      <c r="BX30" s="190">
        <v>0</v>
      </c>
      <c r="BY30" s="190">
        <v>-100000</v>
      </c>
      <c r="BZ30" s="190">
        <v>-100</v>
      </c>
      <c r="CA30" s="189" t="s">
        <v>2846</v>
      </c>
      <c r="CB30" s="199">
        <v>571033.80000000005</v>
      </c>
      <c r="CC30" s="199">
        <v>1426622</v>
      </c>
      <c r="CD30" s="199">
        <v>951081.33333333337</v>
      </c>
      <c r="CE30" s="199">
        <v>1811042.75</v>
      </c>
      <c r="CF30" s="199">
        <v>859961.41666666674</v>
      </c>
      <c r="CG30" s="199">
        <v>90.419334974506214</v>
      </c>
      <c r="CH30" s="198" t="s">
        <v>2847</v>
      </c>
      <c r="CI30" s="208">
        <v>26904.95</v>
      </c>
      <c r="CJ30" s="208">
        <v>37000</v>
      </c>
      <c r="CK30" s="208">
        <v>24666.666666666664</v>
      </c>
      <c r="CL30" s="208">
        <v>28341.35</v>
      </c>
      <c r="CM30" s="208">
        <v>3674.6833333333334</v>
      </c>
      <c r="CN30" s="208">
        <v>14.897364864864866</v>
      </c>
      <c r="CO30" s="207" t="s">
        <v>2847</v>
      </c>
      <c r="CP30" s="217">
        <v>0</v>
      </c>
      <c r="CQ30" s="217">
        <v>0</v>
      </c>
      <c r="CR30" s="217">
        <v>0</v>
      </c>
      <c r="CS30" s="217">
        <v>0</v>
      </c>
      <c r="CT30" s="217">
        <v>0</v>
      </c>
      <c r="CU30" s="218"/>
      <c r="CV30" s="216" t="s">
        <v>2847</v>
      </c>
      <c r="CW30" s="226">
        <v>13581.2</v>
      </c>
      <c r="CX30" s="226">
        <v>12000</v>
      </c>
      <c r="CY30" s="226">
        <v>8000</v>
      </c>
      <c r="CZ30" s="226">
        <v>30767.13</v>
      </c>
      <c r="DA30" s="226">
        <v>22767.13</v>
      </c>
      <c r="DB30" s="226">
        <v>284.58912500000002</v>
      </c>
      <c r="DC30" s="225" t="s">
        <v>2847</v>
      </c>
      <c r="DD30" s="236">
        <v>42822.2</v>
      </c>
      <c r="DE30" s="236">
        <v>65000</v>
      </c>
      <c r="DF30" s="236">
        <v>43333.333333333328</v>
      </c>
      <c r="DG30" s="236">
        <v>18433.800000000003</v>
      </c>
      <c r="DH30" s="236">
        <v>-24899.533333333333</v>
      </c>
      <c r="DI30" s="236">
        <v>-57.460461538461537</v>
      </c>
      <c r="DJ30" s="235" t="s">
        <v>2846</v>
      </c>
      <c r="DK30" s="15">
        <f t="shared" si="95"/>
        <v>44433349.690000013</v>
      </c>
      <c r="DL30" s="15">
        <f t="shared" si="96"/>
        <v>52455474</v>
      </c>
      <c r="DM30" s="15">
        <f t="shared" si="92"/>
        <v>4703649.333333334</v>
      </c>
      <c r="DN30" s="15">
        <f t="shared" si="92"/>
        <v>5075649.0599999987</v>
      </c>
      <c r="DO30" s="15">
        <f t="shared" si="93"/>
        <v>371999.7266666647</v>
      </c>
      <c r="DP30" s="15">
        <f t="shared" si="97"/>
        <v>7.9087470239419355</v>
      </c>
      <c r="DQ30" s="15" t="str">
        <f t="shared" si="94"/>
        <v>OK</v>
      </c>
    </row>
    <row r="31" spans="1:197" s="50" customFormat="1" ht="18" customHeight="1" x14ac:dyDescent="0.25">
      <c r="A31" s="87" t="s">
        <v>2837</v>
      </c>
      <c r="B31" s="87" t="s">
        <v>2838</v>
      </c>
      <c r="C31" s="102">
        <v>38176187.32</v>
      </c>
      <c r="D31" s="102">
        <v>40500000</v>
      </c>
      <c r="E31" s="102">
        <v>27000000</v>
      </c>
      <c r="F31" s="102">
        <v>24312177.760000002</v>
      </c>
      <c r="G31" s="102">
        <v>-2687822.24</v>
      </c>
      <c r="H31" s="102">
        <v>-9.9548971851851835</v>
      </c>
      <c r="I31" s="101" t="s">
        <v>2846</v>
      </c>
      <c r="J31" s="111">
        <v>15399379.02</v>
      </c>
      <c r="K31" s="111">
        <v>13900000</v>
      </c>
      <c r="L31" s="111">
        <v>9266666.666666666</v>
      </c>
      <c r="M31" s="111">
        <v>8738243.8899999987</v>
      </c>
      <c r="N31" s="111">
        <v>-528422.77666666673</v>
      </c>
      <c r="O31" s="111">
        <v>-5.7024040647482019</v>
      </c>
      <c r="P31" s="110" t="s">
        <v>2846</v>
      </c>
      <c r="Q31" s="119">
        <v>6951690.1200000001</v>
      </c>
      <c r="R31" s="119">
        <v>7459160</v>
      </c>
      <c r="S31" s="119">
        <v>4972773.333333333</v>
      </c>
      <c r="T31" s="119">
        <v>6533430.3200000003</v>
      </c>
      <c r="U31" s="119">
        <v>1560656.9866666666</v>
      </c>
      <c r="V31" s="119">
        <v>31.384036272180783</v>
      </c>
      <c r="W31" s="118" t="s">
        <v>2847</v>
      </c>
      <c r="X31" s="128">
        <v>11420884.51</v>
      </c>
      <c r="Y31" s="128">
        <v>6533000</v>
      </c>
      <c r="Z31" s="128">
        <v>4355333.333333334</v>
      </c>
      <c r="AA31" s="128">
        <v>3727492</v>
      </c>
      <c r="AB31" s="128">
        <v>-627841.33333333326</v>
      </c>
      <c r="AC31" s="128">
        <v>-14.415459972447573</v>
      </c>
      <c r="AD31" s="127" t="s">
        <v>2846</v>
      </c>
      <c r="AE31" s="137">
        <v>4126891.17</v>
      </c>
      <c r="AF31" s="137">
        <v>4131001.17</v>
      </c>
      <c r="AG31" s="137">
        <v>2754000.78</v>
      </c>
      <c r="AH31" s="137">
        <v>3872757.2</v>
      </c>
      <c r="AI31" s="137">
        <v>1118756.42</v>
      </c>
      <c r="AJ31" s="137">
        <v>40.622952183768078</v>
      </c>
      <c r="AK31" s="136" t="s">
        <v>2847</v>
      </c>
      <c r="AL31" s="146">
        <v>9674238.6099999994</v>
      </c>
      <c r="AM31" s="146">
        <v>7415000</v>
      </c>
      <c r="AN31" s="146">
        <v>4943333.333333333</v>
      </c>
      <c r="AO31" s="146">
        <v>6280556.5</v>
      </c>
      <c r="AP31" s="146">
        <v>1337223.1666666667</v>
      </c>
      <c r="AQ31" s="146">
        <v>27.051041807147673</v>
      </c>
      <c r="AR31" s="145" t="s">
        <v>2847</v>
      </c>
      <c r="AS31" s="156">
        <v>23234554.210000001</v>
      </c>
      <c r="AT31" s="156">
        <v>24017500</v>
      </c>
      <c r="AU31" s="156">
        <v>16011666.666666666</v>
      </c>
      <c r="AV31" s="156">
        <v>17826196.150000002</v>
      </c>
      <c r="AW31" s="156">
        <v>1814529.4833333332</v>
      </c>
      <c r="AX31" s="156">
        <v>11.332545956073696</v>
      </c>
      <c r="AY31" s="155" t="s">
        <v>2847</v>
      </c>
      <c r="AZ31" s="164">
        <v>9843478</v>
      </c>
      <c r="BA31" s="164">
        <v>8513960</v>
      </c>
      <c r="BB31" s="164">
        <v>5675973.333333334</v>
      </c>
      <c r="BC31" s="164">
        <v>3815167.7</v>
      </c>
      <c r="BD31" s="164">
        <v>-1860805.6333333333</v>
      </c>
      <c r="BE31" s="164">
        <v>-32.783903729874226</v>
      </c>
      <c r="BF31" s="163" t="s">
        <v>2846</v>
      </c>
      <c r="BG31" s="173">
        <v>12317083.65</v>
      </c>
      <c r="BH31" s="173">
        <v>10920122.720000001</v>
      </c>
      <c r="BI31" s="173">
        <v>7280081.8133333335</v>
      </c>
      <c r="BJ31" s="173">
        <v>7062073.1500000004</v>
      </c>
      <c r="BK31" s="173">
        <v>-218008.66333333333</v>
      </c>
      <c r="BL31" s="173">
        <v>-2.9945908428399055</v>
      </c>
      <c r="BM31" s="172" t="s">
        <v>2846</v>
      </c>
      <c r="BN31" s="182">
        <v>9711722.5</v>
      </c>
      <c r="BO31" s="182">
        <v>7000000</v>
      </c>
      <c r="BP31" s="182">
        <v>4666666.666666666</v>
      </c>
      <c r="BQ31" s="182">
        <v>6803865</v>
      </c>
      <c r="BR31" s="182">
        <v>2137198.333333333</v>
      </c>
      <c r="BS31" s="182">
        <v>45.797107142857136</v>
      </c>
      <c r="BT31" s="181" t="s">
        <v>2847</v>
      </c>
      <c r="BU31" s="190">
        <v>8655908.6799999997</v>
      </c>
      <c r="BV31" s="190">
        <v>7605000</v>
      </c>
      <c r="BW31" s="190">
        <v>5070000</v>
      </c>
      <c r="BX31" s="190">
        <v>5269632.0599999996</v>
      </c>
      <c r="BY31" s="190">
        <v>199632.06</v>
      </c>
      <c r="BZ31" s="190">
        <v>3.9375159763313614</v>
      </c>
      <c r="CA31" s="189" t="s">
        <v>2847</v>
      </c>
      <c r="CB31" s="199">
        <v>18687507.390000001</v>
      </c>
      <c r="CC31" s="199">
        <v>13448921.41</v>
      </c>
      <c r="CD31" s="199">
        <v>8965947.6066666674</v>
      </c>
      <c r="CE31" s="199">
        <v>12033397.039999999</v>
      </c>
      <c r="CF31" s="199">
        <v>3067449.4333333331</v>
      </c>
      <c r="CG31" s="199">
        <v>34.212216799622148</v>
      </c>
      <c r="CH31" s="198" t="s">
        <v>2847</v>
      </c>
      <c r="CI31" s="208">
        <v>4479993.7300000004</v>
      </c>
      <c r="CJ31" s="208">
        <v>4779000</v>
      </c>
      <c r="CK31" s="208">
        <v>3186000</v>
      </c>
      <c r="CL31" s="208">
        <v>3195876.8</v>
      </c>
      <c r="CM31" s="208">
        <v>9876.7999999999993</v>
      </c>
      <c r="CN31" s="208">
        <v>0.31000627746390458</v>
      </c>
      <c r="CO31" s="207" t="s">
        <v>2847</v>
      </c>
      <c r="CP31" s="217">
        <v>15775661.9</v>
      </c>
      <c r="CQ31" s="217">
        <v>19666947</v>
      </c>
      <c r="CR31" s="217">
        <v>13111298</v>
      </c>
      <c r="CS31" s="217">
        <v>10895614.68</v>
      </c>
      <c r="CT31" s="217">
        <v>-2215683.3199999998</v>
      </c>
      <c r="CU31" s="217">
        <v>-16.899038676414801</v>
      </c>
      <c r="CV31" s="216" t="s">
        <v>2846</v>
      </c>
      <c r="CW31" s="226">
        <v>2329540.41</v>
      </c>
      <c r="CX31" s="226">
        <v>1310000</v>
      </c>
      <c r="CY31" s="226">
        <v>873333.33333333326</v>
      </c>
      <c r="CZ31" s="226">
        <v>178274.5</v>
      </c>
      <c r="DA31" s="226">
        <v>-695058.83333333326</v>
      </c>
      <c r="DB31" s="226">
        <v>-79.586889312977092</v>
      </c>
      <c r="DC31" s="225" t="s">
        <v>2846</v>
      </c>
      <c r="DD31" s="236">
        <v>2674269.7999999998</v>
      </c>
      <c r="DE31" s="236">
        <v>2800000</v>
      </c>
      <c r="DF31" s="236">
        <v>1866666.6666666665</v>
      </c>
      <c r="DG31" s="236">
        <v>1807369.75</v>
      </c>
      <c r="DH31" s="236">
        <v>-59296.916666666664</v>
      </c>
      <c r="DI31" s="236">
        <v>-3.176620535714286</v>
      </c>
      <c r="DJ31" s="235" t="s">
        <v>2846</v>
      </c>
      <c r="DK31" s="15">
        <f t="shared" si="95"/>
        <v>178644813.25000003</v>
      </c>
      <c r="DL31" s="15">
        <f t="shared" si="96"/>
        <v>167099612.30000001</v>
      </c>
      <c r="DM31" s="15">
        <f t="shared" si="92"/>
        <v>119999741.53333335</v>
      </c>
      <c r="DN31" s="15">
        <f t="shared" si="92"/>
        <v>122352124.5</v>
      </c>
      <c r="DO31" s="15">
        <f t="shared" si="93"/>
        <v>2352382.9666666538</v>
      </c>
      <c r="DP31" s="15">
        <f t="shared" si="97"/>
        <v>1.9603233612075843</v>
      </c>
      <c r="DQ31" s="15" t="str">
        <f t="shared" si="94"/>
        <v>OK</v>
      </c>
    </row>
    <row r="32" spans="1:197" s="50" customFormat="1" ht="18" customHeight="1" x14ac:dyDescent="0.25">
      <c r="A32" s="87" t="s">
        <v>2882</v>
      </c>
      <c r="B32" s="90" t="s">
        <v>2883</v>
      </c>
      <c r="C32" s="102">
        <v>117951826.23999999</v>
      </c>
      <c r="D32" s="102">
        <v>0</v>
      </c>
      <c r="E32" s="102">
        <v>0</v>
      </c>
      <c r="F32" s="102">
        <v>739800.31</v>
      </c>
      <c r="G32" s="102">
        <v>739800.31</v>
      </c>
      <c r="H32" s="103"/>
      <c r="I32" s="101" t="s">
        <v>2847</v>
      </c>
      <c r="J32" s="111">
        <v>1079402.1200000001</v>
      </c>
      <c r="K32" s="111">
        <v>100000</v>
      </c>
      <c r="L32" s="111">
        <v>66666.666666666672</v>
      </c>
      <c r="M32" s="111">
        <v>309515.09999999998</v>
      </c>
      <c r="N32" s="111">
        <v>242848.43333333335</v>
      </c>
      <c r="O32" s="111">
        <v>364.27265</v>
      </c>
      <c r="P32" s="110" t="s">
        <v>2847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20"/>
      <c r="W32" s="118" t="s">
        <v>2847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  <c r="AC32" s="129"/>
      <c r="AD32" s="127" t="s">
        <v>2847</v>
      </c>
      <c r="AE32" s="137">
        <v>0</v>
      </c>
      <c r="AF32" s="137">
        <v>0</v>
      </c>
      <c r="AG32" s="137">
        <v>0</v>
      </c>
      <c r="AH32" s="137">
        <v>0</v>
      </c>
      <c r="AI32" s="137">
        <v>0</v>
      </c>
      <c r="AJ32" s="138"/>
      <c r="AK32" s="136" t="s">
        <v>2847</v>
      </c>
      <c r="AL32" s="146">
        <v>0</v>
      </c>
      <c r="AM32" s="146">
        <v>0</v>
      </c>
      <c r="AN32" s="146">
        <v>0</v>
      </c>
      <c r="AO32" s="146">
        <v>0</v>
      </c>
      <c r="AP32" s="146">
        <v>0</v>
      </c>
      <c r="AQ32" s="147"/>
      <c r="AR32" s="145" t="s">
        <v>2847</v>
      </c>
      <c r="AS32" s="88"/>
      <c r="AT32" s="88"/>
      <c r="AU32" s="88"/>
      <c r="AV32" s="88"/>
      <c r="AW32" s="88"/>
      <c r="AX32" s="88"/>
      <c r="AY32" s="89"/>
      <c r="AZ32" s="164">
        <v>0</v>
      </c>
      <c r="BA32" s="164">
        <v>0</v>
      </c>
      <c r="BB32" s="164">
        <v>0</v>
      </c>
      <c r="BC32" s="164">
        <v>0</v>
      </c>
      <c r="BD32" s="164">
        <v>0</v>
      </c>
      <c r="BE32" s="165"/>
      <c r="BF32" s="163" t="s">
        <v>2847</v>
      </c>
      <c r="BG32" s="173">
        <v>11058</v>
      </c>
      <c r="BH32" s="173">
        <v>2000</v>
      </c>
      <c r="BI32" s="173">
        <v>1333.3333333333333</v>
      </c>
      <c r="BJ32" s="173">
        <v>0</v>
      </c>
      <c r="BK32" s="173">
        <v>-1333.3333333333333</v>
      </c>
      <c r="BL32" s="173">
        <v>-100</v>
      </c>
      <c r="BM32" s="172" t="s">
        <v>2846</v>
      </c>
      <c r="BN32" s="88"/>
      <c r="BO32" s="88"/>
      <c r="BP32" s="88"/>
      <c r="BQ32" s="88"/>
      <c r="BR32" s="88"/>
      <c r="BS32" s="88"/>
      <c r="BT32" s="89"/>
      <c r="BU32" s="190">
        <v>0</v>
      </c>
      <c r="BV32" s="190">
        <v>0</v>
      </c>
      <c r="BW32" s="190">
        <v>0</v>
      </c>
      <c r="BX32" s="190">
        <v>0</v>
      </c>
      <c r="BY32" s="190">
        <v>0</v>
      </c>
      <c r="BZ32" s="191"/>
      <c r="CA32" s="189" t="s">
        <v>2847</v>
      </c>
      <c r="CB32" s="199">
        <v>0</v>
      </c>
      <c r="CC32" s="199">
        <v>0</v>
      </c>
      <c r="CD32" s="199">
        <v>0</v>
      </c>
      <c r="CE32" s="199">
        <v>0</v>
      </c>
      <c r="CF32" s="199">
        <v>0</v>
      </c>
      <c r="CG32" s="200"/>
      <c r="CH32" s="198" t="s">
        <v>2847</v>
      </c>
      <c r="CI32" s="208">
        <v>0</v>
      </c>
      <c r="CJ32" s="208">
        <v>0</v>
      </c>
      <c r="CK32" s="208">
        <v>0</v>
      </c>
      <c r="CL32" s="208">
        <v>0</v>
      </c>
      <c r="CM32" s="208">
        <v>0</v>
      </c>
      <c r="CN32" s="209"/>
      <c r="CO32" s="207" t="s">
        <v>2847</v>
      </c>
      <c r="CP32" s="217">
        <v>0</v>
      </c>
      <c r="CQ32" s="217">
        <v>0</v>
      </c>
      <c r="CR32" s="217">
        <v>0</v>
      </c>
      <c r="CS32" s="217">
        <v>0</v>
      </c>
      <c r="CT32" s="217">
        <v>0</v>
      </c>
      <c r="CU32" s="218"/>
      <c r="CV32" s="216" t="s">
        <v>2847</v>
      </c>
      <c r="CW32" s="226">
        <v>0</v>
      </c>
      <c r="CX32" s="226">
        <v>0</v>
      </c>
      <c r="CY32" s="226">
        <v>0</v>
      </c>
      <c r="CZ32" s="226">
        <v>0</v>
      </c>
      <c r="DA32" s="226">
        <v>0</v>
      </c>
      <c r="DB32" s="227"/>
      <c r="DC32" s="225" t="s">
        <v>2847</v>
      </c>
      <c r="DD32" s="88"/>
      <c r="DE32" s="88"/>
      <c r="DF32" s="88"/>
      <c r="DG32" s="88"/>
      <c r="DH32" s="88"/>
      <c r="DI32" s="88"/>
      <c r="DJ32" s="89"/>
      <c r="DK32" s="15"/>
      <c r="DL32" s="15"/>
      <c r="DM32" s="15">
        <f t="shared" si="92"/>
        <v>68000</v>
      </c>
      <c r="DN32" s="15">
        <f t="shared" si="92"/>
        <v>1049315.4100000001</v>
      </c>
      <c r="DO32" s="15">
        <f t="shared" si="93"/>
        <v>981315.41000000015</v>
      </c>
      <c r="DP32" s="15">
        <f t="shared" si="97"/>
        <v>1443.1108970588236</v>
      </c>
      <c r="DQ32" s="15" t="str">
        <f t="shared" si="94"/>
        <v>OK</v>
      </c>
    </row>
    <row r="33" spans="1:197" s="51" customFormat="1" x14ac:dyDescent="0.2">
      <c r="A33" s="17"/>
      <c r="B33" s="49" t="s">
        <v>2839</v>
      </c>
      <c r="C33" s="49">
        <f>SUM(C18:C32)</f>
        <v>1465953554.8800001</v>
      </c>
      <c r="D33" s="49">
        <f t="shared" ref="D33:F33" si="98">SUM(D18:D32)</f>
        <v>1471100000</v>
      </c>
      <c r="E33" s="49">
        <f t="shared" si="98"/>
        <v>980733333.33333325</v>
      </c>
      <c r="F33" s="49">
        <f t="shared" si="98"/>
        <v>997864267.82999992</v>
      </c>
      <c r="G33" s="49">
        <f>F33-E33</f>
        <v>17130934.49666667</v>
      </c>
      <c r="H33" s="49">
        <f>G33/E33*100</f>
        <v>1.7467474505472103</v>
      </c>
      <c r="I33" s="49"/>
      <c r="J33" s="49">
        <f t="shared" ref="J33" si="99">SUM(J18:J32)</f>
        <v>471185696.95000005</v>
      </c>
      <c r="K33" s="49">
        <f t="shared" ref="K33:M33" si="100">SUM(K18:K32)</f>
        <v>478900000</v>
      </c>
      <c r="L33" s="49">
        <f t="shared" si="100"/>
        <v>319266666.66666669</v>
      </c>
      <c r="M33" s="49">
        <f t="shared" si="100"/>
        <v>313308233.94</v>
      </c>
      <c r="N33" s="49">
        <f t="shared" ref="N33" si="101">M33-L33</f>
        <v>-5958432.7266666889</v>
      </c>
      <c r="O33" s="49">
        <f t="shared" ref="O33:O36" si="102">N33/L33*100</f>
        <v>-1.8662871351012806</v>
      </c>
      <c r="P33" s="49"/>
      <c r="Q33" s="49">
        <f t="shared" ref="Q33" si="103">SUM(Q18:Q32)</f>
        <v>102018312.61999997</v>
      </c>
      <c r="R33" s="49">
        <f t="shared" ref="R33:T33" si="104">SUM(R18:R32)</f>
        <v>104992966.99000001</v>
      </c>
      <c r="S33" s="49">
        <f t="shared" si="104"/>
        <v>69995311.326666668</v>
      </c>
      <c r="T33" s="49">
        <f t="shared" si="104"/>
        <v>68784110.780000001</v>
      </c>
      <c r="U33" s="49">
        <f t="shared" ref="U33" si="105">T33-S33</f>
        <v>-1211200.5466666669</v>
      </c>
      <c r="V33" s="49">
        <f t="shared" ref="V33:V36" si="106">U33/S33*100</f>
        <v>-1.7304023994036102</v>
      </c>
      <c r="W33" s="49"/>
      <c r="X33" s="49">
        <f t="shared" ref="X33" si="107">SUM(X18:X32)</f>
        <v>90100765.939999998</v>
      </c>
      <c r="Y33" s="49">
        <f t="shared" ref="Y33:AA33" si="108">SUM(Y18:Y32)</f>
        <v>90169847.640000001</v>
      </c>
      <c r="Z33" s="49">
        <f t="shared" si="108"/>
        <v>60113231.759999998</v>
      </c>
      <c r="AA33" s="49">
        <f t="shared" si="108"/>
        <v>53905538.119999997</v>
      </c>
      <c r="AB33" s="49">
        <f t="shared" ref="AB33" si="109">AA33-Z33</f>
        <v>-6207693.6400000006</v>
      </c>
      <c r="AC33" s="49">
        <f t="shared" ref="AC33:AC36" si="110">AB33/Z33*100</f>
        <v>-10.32666762083929</v>
      </c>
      <c r="AD33" s="49"/>
      <c r="AE33" s="49">
        <f>SUM(AE18:AE32)</f>
        <v>76681710.579999998</v>
      </c>
      <c r="AF33" s="49">
        <f t="shared" ref="AF33:AH33" si="111">SUM(AF18:AF32)</f>
        <v>78319342.600000009</v>
      </c>
      <c r="AG33" s="49">
        <f t="shared" si="111"/>
        <v>52212895.06666667</v>
      </c>
      <c r="AH33" s="49">
        <f t="shared" si="111"/>
        <v>57193689.74000001</v>
      </c>
      <c r="AI33" s="49">
        <f t="shared" ref="AI33" si="112">AH33-AG33</f>
        <v>4980794.6733333394</v>
      </c>
      <c r="AJ33" s="49">
        <f t="shared" ref="AJ33:AJ36" si="113">AI33/AG33*100</f>
        <v>9.5393957124456357</v>
      </c>
      <c r="AK33" s="49"/>
      <c r="AL33" s="49">
        <f>SUM(AL18:AL32)</f>
        <v>74457244.840000004</v>
      </c>
      <c r="AM33" s="49">
        <f t="shared" ref="AM33:AO33" si="114">SUM(AM18:AM32)</f>
        <v>72751300</v>
      </c>
      <c r="AN33" s="49">
        <f t="shared" si="114"/>
        <v>48500866.666666672</v>
      </c>
      <c r="AO33" s="49">
        <f t="shared" si="114"/>
        <v>50157594.850000001</v>
      </c>
      <c r="AP33" s="49">
        <f t="shared" ref="AP33" si="115">AO33-AN33</f>
        <v>1656728.1833333299</v>
      </c>
      <c r="AQ33" s="49">
        <f t="shared" ref="AQ33:AQ36" si="116">AP33/AN33*100</f>
        <v>3.4158733589640251</v>
      </c>
      <c r="AR33" s="49"/>
      <c r="AS33" s="49">
        <f t="shared" ref="AS33" si="117">SUM(AS18:AS32)</f>
        <v>216862676.75000003</v>
      </c>
      <c r="AT33" s="49">
        <f t="shared" ref="AT33:AV33" si="118">SUM(AT18:AT32)</f>
        <v>205840654.93000001</v>
      </c>
      <c r="AU33" s="49">
        <f t="shared" si="118"/>
        <v>137227103.28666669</v>
      </c>
      <c r="AV33" s="49">
        <f t="shared" si="118"/>
        <v>141618654.87</v>
      </c>
      <c r="AW33" s="49">
        <f t="shared" ref="AW33" si="119">AV33-AU33</f>
        <v>4391551.5833333135</v>
      </c>
      <c r="AX33" s="49">
        <f t="shared" ref="AX33:AX36" si="120">AW33/AU33*100</f>
        <v>3.2002071589016823</v>
      </c>
      <c r="AY33" s="49"/>
      <c r="AZ33" s="49">
        <f>SUM(AZ18:AZ32)</f>
        <v>86356067.920000017</v>
      </c>
      <c r="BA33" s="49">
        <f t="shared" ref="BA33:BC33" si="121">SUM(BA18:BA32)</f>
        <v>84073410</v>
      </c>
      <c r="BB33" s="49">
        <f t="shared" si="121"/>
        <v>56048940.000000007</v>
      </c>
      <c r="BC33" s="49">
        <f t="shared" si="121"/>
        <v>52415572.239999995</v>
      </c>
      <c r="BD33" s="49">
        <f t="shared" ref="BD33" si="122">BC33-BB33</f>
        <v>-3633367.7600000128</v>
      </c>
      <c r="BE33" s="49">
        <f t="shared" ref="BE33:BE34" si="123">BD33/BB33*100</f>
        <v>-6.4824914797675257</v>
      </c>
      <c r="BF33" s="49"/>
      <c r="BG33" s="49">
        <f t="shared" ref="BG33" si="124">SUM(BG18:BG32)</f>
        <v>88971967.910000011</v>
      </c>
      <c r="BH33" s="49">
        <f t="shared" ref="BH33:BJ33" si="125">SUM(BH18:BH32)</f>
        <v>89740398.140000001</v>
      </c>
      <c r="BI33" s="49">
        <f t="shared" si="125"/>
        <v>59826932.093333341</v>
      </c>
      <c r="BJ33" s="49">
        <f t="shared" si="125"/>
        <v>58038021.199999996</v>
      </c>
      <c r="BK33" s="49">
        <f t="shared" ref="BK33" si="126">BJ33-BI33</f>
        <v>-1788910.8933333457</v>
      </c>
      <c r="BL33" s="49">
        <f t="shared" ref="BL33:BL36" si="127">BK33/BI33*100</f>
        <v>-2.9901431190597325</v>
      </c>
      <c r="BM33" s="49"/>
      <c r="BN33" s="49">
        <f t="shared" ref="BN33" si="128">SUM(BN18:BN32)</f>
        <v>83631054.269999996</v>
      </c>
      <c r="BO33" s="49">
        <f t="shared" ref="BO33:BQ33" si="129">SUM(BO18:BO32)</f>
        <v>81000000</v>
      </c>
      <c r="BP33" s="49">
        <f t="shared" si="129"/>
        <v>54000000.000000007</v>
      </c>
      <c r="BQ33" s="49">
        <f t="shared" si="129"/>
        <v>56049291.039999999</v>
      </c>
      <c r="BR33" s="49">
        <f t="shared" ref="BR33" si="130">BQ33-BP33</f>
        <v>2049291.0399999917</v>
      </c>
      <c r="BS33" s="49">
        <f t="shared" ref="BS33:BS36" si="131">BR33/BP33*100</f>
        <v>3.7949834074073916</v>
      </c>
      <c r="BT33" s="49"/>
      <c r="BU33" s="49">
        <f t="shared" ref="BU33" si="132">SUM(BU18:BU32)</f>
        <v>86067654.050000012</v>
      </c>
      <c r="BV33" s="49">
        <f t="shared" ref="BV33:BX33" si="133">SUM(BV18:BV32)</f>
        <v>86884248.159999996</v>
      </c>
      <c r="BW33" s="49">
        <f t="shared" si="133"/>
        <v>57922832.106666669</v>
      </c>
      <c r="BX33" s="49">
        <f t="shared" si="133"/>
        <v>55525096.729999997</v>
      </c>
      <c r="BY33" s="49">
        <f t="shared" ref="BY33" si="134">BX33-BW33</f>
        <v>-2397735.3766666725</v>
      </c>
      <c r="BZ33" s="49">
        <f t="shared" ref="BZ33:BZ36" si="135">BY33/BW33*100</f>
        <v>-4.139534082606958</v>
      </c>
      <c r="CA33" s="49"/>
      <c r="CB33" s="49">
        <f t="shared" ref="CB33" si="136">SUM(CB18:CB32)</f>
        <v>148182658.61000001</v>
      </c>
      <c r="CC33" s="49">
        <f t="shared" ref="CC33:CE33" si="137">SUM(CC18:CC32)</f>
        <v>141163235.56999999</v>
      </c>
      <c r="CD33" s="49">
        <f t="shared" si="137"/>
        <v>94108823.713333324</v>
      </c>
      <c r="CE33" s="49">
        <f t="shared" si="137"/>
        <v>104501216.39999998</v>
      </c>
      <c r="CF33" s="49">
        <f t="shared" ref="CF33" si="138">CE33-CD33</f>
        <v>10392392.686666653</v>
      </c>
      <c r="CG33" s="49">
        <f t="shared" ref="CG33:CG36" si="139">CF33/CD33*100</f>
        <v>11.042952484799001</v>
      </c>
      <c r="CH33" s="49"/>
      <c r="CI33" s="49">
        <f t="shared" ref="CI33" si="140">SUM(CI18:CI32)</f>
        <v>46206190.170000002</v>
      </c>
      <c r="CJ33" s="49">
        <f t="shared" ref="CJ33:CL33" si="141">SUM(CJ18:CJ32)</f>
        <v>47758000</v>
      </c>
      <c r="CK33" s="49">
        <f t="shared" si="141"/>
        <v>31838666.666666668</v>
      </c>
      <c r="CL33" s="49">
        <f t="shared" si="141"/>
        <v>30872497.500000004</v>
      </c>
      <c r="CM33" s="49">
        <f t="shared" ref="CM33" si="142">CL33-CK33</f>
        <v>-966169.16666666418</v>
      </c>
      <c r="CN33" s="49">
        <f t="shared" ref="CN33:CN36" si="143">CM33/CK33*100</f>
        <v>-3.0345779764646683</v>
      </c>
      <c r="CO33" s="49"/>
      <c r="CP33" s="49">
        <f t="shared" ref="CP33" si="144">SUM(CP18:CP32)</f>
        <v>108042791.88</v>
      </c>
      <c r="CQ33" s="49">
        <f t="shared" ref="CQ33:CS33" si="145">SUM(CQ18:CQ32)</f>
        <v>111013874.89</v>
      </c>
      <c r="CR33" s="49">
        <f t="shared" si="145"/>
        <v>74009249.926666677</v>
      </c>
      <c r="CS33" s="49">
        <f t="shared" si="145"/>
        <v>71537115.599999994</v>
      </c>
      <c r="CT33" s="49">
        <f t="shared" ref="CT33" si="146">CS33-CR33</f>
        <v>-2472134.326666683</v>
      </c>
      <c r="CU33" s="49">
        <f t="shared" ref="CU33:CU36" si="147">CT33/CR33*100</f>
        <v>-3.3403045283072577</v>
      </c>
      <c r="CV33" s="49"/>
      <c r="CW33" s="49">
        <f t="shared" ref="CW33" si="148">SUM(CW18:CW32)</f>
        <v>54684239.609999999</v>
      </c>
      <c r="CX33" s="49">
        <f t="shared" ref="CX33:CZ33" si="149">SUM(CX18:CX32)</f>
        <v>52589473.240000002</v>
      </c>
      <c r="CY33" s="49">
        <f t="shared" si="149"/>
        <v>35059648.826666668</v>
      </c>
      <c r="CZ33" s="49">
        <f t="shared" si="149"/>
        <v>35034182.350000009</v>
      </c>
      <c r="DA33" s="49">
        <f t="shared" ref="DA33" si="150">CZ33-CY33</f>
        <v>-25466.476666659117</v>
      </c>
      <c r="DB33" s="49">
        <f t="shared" ref="DB33:DB36" si="151">DA33/CY33*100</f>
        <v>-7.2637569168374258E-2</v>
      </c>
      <c r="DC33" s="49"/>
      <c r="DD33" s="49">
        <f t="shared" ref="DD33" si="152">SUM(DD18:DD32)</f>
        <v>55390368.609999992</v>
      </c>
      <c r="DE33" s="49">
        <f t="shared" ref="DE33:DG33" si="153">SUM(DE18:DE32)</f>
        <v>57618500</v>
      </c>
      <c r="DF33" s="49">
        <f t="shared" si="153"/>
        <v>38412333.333333336</v>
      </c>
      <c r="DG33" s="49">
        <f t="shared" si="153"/>
        <v>38551557.200000003</v>
      </c>
      <c r="DH33" s="49">
        <f t="shared" ref="DH33" si="154">DG33-DF33</f>
        <v>139223.86666666716</v>
      </c>
      <c r="DI33" s="49">
        <f t="shared" ref="DI33:DI36" si="155">DH33/DF33*100</f>
        <v>0.36244574225292348</v>
      </c>
      <c r="DJ33" s="49"/>
      <c r="DK33" s="49">
        <f t="shared" ref="DK33" si="156">SUM(DK18:DK32)</f>
        <v>3180054013.2199998</v>
      </c>
      <c r="DL33" s="49">
        <f t="shared" ref="DL33:DN33" si="157">SUM(DL18:DL32)</f>
        <v>3289603252.1600008</v>
      </c>
      <c r="DM33" s="49">
        <f t="shared" si="157"/>
        <v>2169276834.7733335</v>
      </c>
      <c r="DN33" s="49">
        <f t="shared" si="157"/>
        <v>2185356640.3899994</v>
      </c>
      <c r="DO33" s="49">
        <f t="shared" ref="DO33" si="158">DN33-DM33</f>
        <v>16079805.61666584</v>
      </c>
      <c r="DP33" s="49">
        <f t="shared" ref="DP33:DP35" si="159">DO33/DM33*100</f>
        <v>0.74125189366833433</v>
      </c>
      <c r="DQ33" s="49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</row>
    <row r="34" spans="1:197" s="51" customFormat="1" x14ac:dyDescent="0.2">
      <c r="A34" s="17"/>
      <c r="B34" s="52" t="s">
        <v>2849</v>
      </c>
      <c r="C34" s="17">
        <f>+C5+C6+C7+C8+C9+C10+C11+C12+C13+C14+C16</f>
        <v>1450429425.9100001</v>
      </c>
      <c r="D34" s="17">
        <f t="shared" ref="D34:G34" si="160">+D5+D6+D7+D8+D9+D10+D11+D12+D13+D14+D16</f>
        <v>1463400000</v>
      </c>
      <c r="E34" s="17">
        <f t="shared" si="160"/>
        <v>975600000.00000012</v>
      </c>
      <c r="F34" s="17">
        <f t="shared" si="160"/>
        <v>934427383.33000016</v>
      </c>
      <c r="G34" s="17">
        <f t="shared" si="160"/>
        <v>-41172616.669999994</v>
      </c>
      <c r="H34" s="49">
        <f>G34/E34*100</f>
        <v>-4.2202354110291092</v>
      </c>
      <c r="I34" s="17" t="e">
        <f>SUM(#REF!)</f>
        <v>#REF!</v>
      </c>
      <c r="J34" s="17">
        <f>+J5+J6+J7+J8+J9+J10+J11+J12+J13+J14+J16</f>
        <v>446065553.63</v>
      </c>
      <c r="K34" s="17">
        <f t="shared" ref="K34:BK34" si="161">+K5+K6+K7+K8+K9+K10+K11+K12+K13+K14+K16</f>
        <v>433500000</v>
      </c>
      <c r="L34" s="17">
        <f t="shared" si="161"/>
        <v>288999999.99999994</v>
      </c>
      <c r="M34" s="17">
        <f t="shared" si="161"/>
        <v>261983788.81999996</v>
      </c>
      <c r="N34" s="17">
        <f t="shared" si="161"/>
        <v>-27016211.179999996</v>
      </c>
      <c r="O34" s="49">
        <f t="shared" si="102"/>
        <v>-9.3481699584775093</v>
      </c>
      <c r="P34" s="17">
        <f t="shared" ref="P34" si="162">SUM(P5:P14)</f>
        <v>0</v>
      </c>
      <c r="Q34" s="17">
        <f>+Q5+Q6+Q7+Q8+Q9+Q10+Q11+Q12+Q13+Q14+Q16</f>
        <v>101874169.16000001</v>
      </c>
      <c r="R34" s="17">
        <f>+R5+R6+R7+R8+R9+R10+R11+R12+R13+R14+R16</f>
        <v>104842750</v>
      </c>
      <c r="S34" s="17">
        <f>+S5+S6+S7+S8+S9+S10+S11+S12+S13+S14+S16</f>
        <v>69895166.666666672</v>
      </c>
      <c r="T34" s="17">
        <f>+T5+T6+T7+T8+T9+T10+T11+T12+T13+T14+T16</f>
        <v>73909267.780000016</v>
      </c>
      <c r="U34" s="17">
        <f>+U5+U6+U7+U8+U9+U10+U11+U12+U13+U14+U16</f>
        <v>4014101.1133333333</v>
      </c>
      <c r="V34" s="49">
        <f t="shared" si="106"/>
        <v>5.743031034573205</v>
      </c>
      <c r="W34" s="17">
        <f t="shared" ref="W34" si="163">SUM(W5:W14)</f>
        <v>0</v>
      </c>
      <c r="X34" s="17">
        <f>+X5+X6+X7+X8+X9+X10+X11+X12+X13+X16</f>
        <v>86981143.899999991</v>
      </c>
      <c r="Y34" s="17">
        <f>+Y5+Y6+Y7+Y8+Y9+Y10+Y11+Y12+Y13+Y16</f>
        <v>88478592.870000005</v>
      </c>
      <c r="Z34" s="17">
        <f>+Z5+Z6+Z7+Z8+Z9+Z10+Z11+Z12+Z13+Z16</f>
        <v>58985728.580000006</v>
      </c>
      <c r="AA34" s="17">
        <f>+AA5+AA6+AA7+AA8+AA9+AA10+AA11+AA12+AA13+AA16</f>
        <v>57291370.329999998</v>
      </c>
      <c r="AB34" s="17">
        <f>+AB5+AB6+AB7+AB8+AB9+AB10+AB11+AB12+AB13+AB16</f>
        <v>-1694358.25</v>
      </c>
      <c r="AC34" s="49">
        <f t="shared" si="110"/>
        <v>-2.8724884659210561</v>
      </c>
      <c r="AD34" s="17">
        <f>SUM(AD5:AD15)</f>
        <v>0</v>
      </c>
      <c r="AE34" s="17">
        <f>+AE5+AE6+AE7+AE8+AE9+AE10+AE11+AE12+AE13+AE14+AE16</f>
        <v>70560268.010000005</v>
      </c>
      <c r="AF34" s="17">
        <f>+AF5+AF6+AF7+AF8+AF9+AF10+AF11+AF12+AF13+AF14+AF16</f>
        <v>76642188.239999995</v>
      </c>
      <c r="AG34" s="17">
        <f t="shared" si="161"/>
        <v>51094792.160000004</v>
      </c>
      <c r="AH34" s="17">
        <f t="shared" si="161"/>
        <v>60071141.910000011</v>
      </c>
      <c r="AI34" s="17">
        <f t="shared" si="161"/>
        <v>8976349.7500000019</v>
      </c>
      <c r="AJ34" s="49">
        <f t="shared" si="113"/>
        <v>17.568032612582414</v>
      </c>
      <c r="AK34" s="17">
        <f t="shared" ref="AK34" si="164">SUM(AK5:AK14)</f>
        <v>0</v>
      </c>
      <c r="AL34" s="17">
        <f>+AL5+AL6+AL7+AL8+AL9+AL10+AL11+AL12+AL13+AL14+AL16</f>
        <v>65952686.700000003</v>
      </c>
      <c r="AM34" s="17">
        <f>+AM5+AM6+AM7+AM8+AM9+AM10+AM11+AM12+AM13+AM14+AM16</f>
        <v>71208500</v>
      </c>
      <c r="AN34" s="17">
        <f>+AN5+AN6+AN7+AN8+AN9+AN10+AN11+AN12+AN13+AN14+AN16</f>
        <v>47472333.333333328</v>
      </c>
      <c r="AO34" s="17">
        <f>+AO5+AO6+AO7+AO8+AO9+AO10+AO11+AO12+AO13+AO14+AO16</f>
        <v>52811020.350000001</v>
      </c>
      <c r="AP34" s="17">
        <f t="shared" si="161"/>
        <v>5338687.0166666675</v>
      </c>
      <c r="AQ34" s="49">
        <f t="shared" si="116"/>
        <v>11.245891326175951</v>
      </c>
      <c r="AR34" s="17">
        <f t="shared" ref="AR34" si="165">SUM(AR5:AR14)</f>
        <v>0</v>
      </c>
      <c r="AS34" s="17">
        <f>+AS5+AS6+AS7+AS8+AS9+AS10+AS11+AS12+AS13+AS16</f>
        <v>175746756.81999999</v>
      </c>
      <c r="AT34" s="17">
        <f>+AT5+AT6+AT7+AT8+AT9+AT10+AT11+AT12+AT13+AT16</f>
        <v>192795743.91999999</v>
      </c>
      <c r="AU34" s="17">
        <f t="shared" ref="AU34:AV34" si="166">+AU5+AU6+AU7+AU8+AU9+AU10+AU11+AU12+AU13+AU16</f>
        <v>128530495.94666666</v>
      </c>
      <c r="AV34" s="17">
        <f t="shared" si="166"/>
        <v>147116103.81000003</v>
      </c>
      <c r="AW34" s="17">
        <f>+AW5+AW6+AW7+AW8+AW9+AW10+AW11+AW12+AW13+AW16</f>
        <v>18585607.863333341</v>
      </c>
      <c r="AX34" s="49">
        <f t="shared" si="120"/>
        <v>14.460076362768708</v>
      </c>
      <c r="AY34" s="17">
        <f>SUM(AY5:AY16)</f>
        <v>0</v>
      </c>
      <c r="AZ34" s="17">
        <f>+AZ5+AZ6+AZ7+AZ8+AZ9+AZ10+AZ11+AZ12+AZ13+AZ14+AZ16</f>
        <v>80607515.459999993</v>
      </c>
      <c r="BA34" s="17">
        <f t="shared" si="161"/>
        <v>82455000</v>
      </c>
      <c r="BB34" s="17">
        <f t="shared" si="161"/>
        <v>54970000</v>
      </c>
      <c r="BC34" s="17">
        <f t="shared" si="161"/>
        <v>64393348.93</v>
      </c>
      <c r="BD34" s="17">
        <f>+BD5+BD6+BD7+BD8+BD9+BD10+BD11+BD12+BD13+BD14+BD16</f>
        <v>9423348.9299999978</v>
      </c>
      <c r="BE34" s="49">
        <f t="shared" si="123"/>
        <v>17.142712261233395</v>
      </c>
      <c r="BF34" s="17">
        <f t="shared" ref="BF34" si="167">SUM(BF5:BF14)</f>
        <v>0</v>
      </c>
      <c r="BG34" s="17">
        <f>+BG5+BG6+BG7+BG8+BG9+BG10+BG11+BG12+BG13+BG14+BG16</f>
        <v>85593788.709999993</v>
      </c>
      <c r="BH34" s="17">
        <f>+BH5+BH6+BH7+BH8+BH9+BH10+BH11+BH12+BH13+BH14+BH16</f>
        <v>88143752.550000012</v>
      </c>
      <c r="BI34" s="17">
        <f>+BI5+BI6+BI7+BI8+BI9+BI10+BI11+BI12+BI13+BI14+BI16</f>
        <v>58762501.700000003</v>
      </c>
      <c r="BJ34" s="17">
        <f>+BJ5+BJ6+BJ7+BJ8+BJ9+BJ10+BJ11+BJ12+BJ13+BJ14+BJ16</f>
        <v>64434697.870000012</v>
      </c>
      <c r="BK34" s="17">
        <f t="shared" si="161"/>
        <v>5672196.1699999999</v>
      </c>
      <c r="BL34" s="49">
        <f t="shared" si="127"/>
        <v>9.652747936019205</v>
      </c>
      <c r="BM34" s="17">
        <f t="shared" ref="BM34" si="168">SUM(BM5:BM14)</f>
        <v>0</v>
      </c>
      <c r="BN34" s="17">
        <f>+BN5+BN6+BN7+BN8+BN9+BN10+BN11+BN12+BN13+BN16</f>
        <v>85931322.100000009</v>
      </c>
      <c r="BO34" s="17">
        <f>+BO5+BO6+BO7+BO8+BO9+BO10+BO11+BO12+BO13+BO16</f>
        <v>80310000</v>
      </c>
      <c r="BP34" s="17">
        <f t="shared" ref="BP34:BR34" si="169">+BP5+BP6+BP7+BP8+BP9+BP10+BP11+BP12+BP13+BP16</f>
        <v>53540000</v>
      </c>
      <c r="BQ34" s="17">
        <f t="shared" si="169"/>
        <v>64879376.480000004</v>
      </c>
      <c r="BR34" s="17">
        <f t="shared" si="169"/>
        <v>11339376.48</v>
      </c>
      <c r="BS34" s="49">
        <f t="shared" si="131"/>
        <v>21.179261262607397</v>
      </c>
      <c r="BT34" s="17">
        <f>SUM(BT5:BT16)</f>
        <v>0</v>
      </c>
      <c r="BU34" s="17">
        <f>+BU5+BU6+BU7+BU8+BU9+BU10+BU11+BU12+BU13+BU14+BU16</f>
        <v>83554237.019999996</v>
      </c>
      <c r="BV34" s="17">
        <f>+BV5+BV6+BV7+BV8+BV9+BV10+BV11+BV12+BV13+BV14+BV16</f>
        <v>82522320.210000008</v>
      </c>
      <c r="BW34" s="17">
        <f>+BW5+BW6+BW7+BW8+BW9+BW10+BW11+BW12+BW13+BW14+BW16</f>
        <v>55014880.140000001</v>
      </c>
      <c r="BX34" s="17">
        <f>+BX5+BX6+BX7+BX8+BX9+BX10+BX11+BX12+BX13+BX14+BX16</f>
        <v>66787709.940000005</v>
      </c>
      <c r="BY34" s="17">
        <f t="shared" ref="BY34:DO34" si="170">+BY5+BY6+BY7+BY8+BY9+BY10+BY11+BY12+BY13+BY14+BY16</f>
        <v>11772829.799999999</v>
      </c>
      <c r="BZ34" s="49">
        <f t="shared" si="135"/>
        <v>21.399355538066974</v>
      </c>
      <c r="CA34" s="17">
        <f t="shared" ref="CA34" si="171">SUM(CA5:CA14)</f>
        <v>0</v>
      </c>
      <c r="CB34" s="17">
        <f>+CB5+CB6+CB7+CB8+CB9+CB10+CB11+CB12+CB13+CB14+CB16</f>
        <v>137070267.34999999</v>
      </c>
      <c r="CC34" s="17">
        <f>+CC5+CC6+CC7+CC8+CC9+CC10+CC11+CC12+CC13+CC14+CC16</f>
        <v>138082583.66999999</v>
      </c>
      <c r="CD34" s="17">
        <f>+CD5+CD6+CD7+CD8+CD9+CD10+CD11+CD12+CD13+CD14+CD16</f>
        <v>92055055.780000001</v>
      </c>
      <c r="CE34" s="17">
        <f>+CE5+CE6+CE7+CE8+CE9+CE10+CE11+CE12+CE13+CE14+CE16</f>
        <v>100298859.55999999</v>
      </c>
      <c r="CF34" s="17">
        <f t="shared" si="170"/>
        <v>8243803.7800000003</v>
      </c>
      <c r="CG34" s="49">
        <f t="shared" si="139"/>
        <v>8.955297142724735</v>
      </c>
      <c r="CH34" s="17">
        <f t="shared" ref="CH34" si="172">SUM(CH5:CH14)</f>
        <v>0</v>
      </c>
      <c r="CI34" s="17">
        <f>+CI5+CI6+CI7+CI8+CI9+CI10+CI11+CI12+CI13+CI14+CI16</f>
        <v>43847501.009999998</v>
      </c>
      <c r="CJ34" s="17">
        <f t="shared" si="170"/>
        <v>44836000</v>
      </c>
      <c r="CK34" s="17">
        <f t="shared" si="170"/>
        <v>29890666.666666672</v>
      </c>
      <c r="CL34" s="17">
        <f t="shared" si="170"/>
        <v>36074330.710000008</v>
      </c>
      <c r="CM34" s="17">
        <f t="shared" si="170"/>
        <v>6183664.043333333</v>
      </c>
      <c r="CN34" s="49">
        <f t="shared" si="143"/>
        <v>20.687608316977425</v>
      </c>
      <c r="CO34" s="17">
        <f t="shared" ref="CO34" si="173">SUM(CO5:CO14)</f>
        <v>0</v>
      </c>
      <c r="CP34" s="17">
        <f>+CP5+CP6+CP7+CP8+CP9+CP10+CP11+CP12+CP13+CP14+CP16</f>
        <v>107861778.77</v>
      </c>
      <c r="CQ34" s="17">
        <f>+CQ5+CQ6+CQ7+CQ8+CQ9+CQ10+CQ11+CQ12+CQ13+CQ14+CQ16</f>
        <v>109870031.95999999</v>
      </c>
      <c r="CR34" s="17">
        <f>+CR5+CR6+CR7+CR8+CR9+CR10+CR11+CR12+CR13+CR14+CR16</f>
        <v>73246687.973333329</v>
      </c>
      <c r="CS34" s="17">
        <f>+CS5+CS6+CS7+CS8+CS9+CS10+CS11+CS12+CS13+CS14+CS16</f>
        <v>75882308.790000007</v>
      </c>
      <c r="CT34" s="17">
        <f t="shared" si="170"/>
        <v>2635620.8166666664</v>
      </c>
      <c r="CU34" s="49">
        <f t="shared" si="147"/>
        <v>3.5982798534538625</v>
      </c>
      <c r="CV34" s="17">
        <f t="shared" ref="CV34" si="174">SUM(CV5:CV14)</f>
        <v>0</v>
      </c>
      <c r="CW34" s="17">
        <f t="shared" ref="CW34" si="175">+CW5+CW6+CW7+CW8+CW9+CW10+CW11+CW12+CW13+CW14+CW16</f>
        <v>49549800.859999999</v>
      </c>
      <c r="CX34" s="17">
        <f t="shared" si="170"/>
        <v>49994481</v>
      </c>
      <c r="CY34" s="17">
        <f t="shared" si="170"/>
        <v>33329654.000000004</v>
      </c>
      <c r="CZ34" s="17">
        <f t="shared" si="170"/>
        <v>36119667.469999999</v>
      </c>
      <c r="DA34" s="17">
        <f t="shared" si="170"/>
        <v>2790013.47</v>
      </c>
      <c r="DB34" s="49">
        <f t="shared" si="151"/>
        <v>8.3709643970501464</v>
      </c>
      <c r="DC34" s="17">
        <f t="shared" ref="DC34" si="176">SUM(DC5:DC14)</f>
        <v>0</v>
      </c>
      <c r="DD34" s="17">
        <f>+DD5+DD6+DD7+DD8+DD9+DD10+DD11+DD12+DD13+DD16</f>
        <v>53581273.669999994</v>
      </c>
      <c r="DE34" s="17">
        <f t="shared" ref="DE34:DH34" si="177">+DE5+DE6+DE7+DE8+DE9+DE10+DE11+DE12+DE13+DE16</f>
        <v>53566300</v>
      </c>
      <c r="DF34" s="17">
        <f t="shared" si="177"/>
        <v>35710866.666666664</v>
      </c>
      <c r="DG34" s="17">
        <f t="shared" si="177"/>
        <v>38930205.699999996</v>
      </c>
      <c r="DH34" s="17">
        <f t="shared" si="177"/>
        <v>3219339.0333333337</v>
      </c>
      <c r="DI34" s="49">
        <f t="shared" si="155"/>
        <v>9.0150123305137768</v>
      </c>
      <c r="DJ34" s="17">
        <f>SUM(DJ5:DJ16)</f>
        <v>0</v>
      </c>
      <c r="DK34" s="17">
        <f t="shared" ref="DK34" si="178">+DK5+DK6+DK7+DK8+DK9+DK10+DK11+DK12+DK13+DK14+DK16</f>
        <v>3125207489.0799999</v>
      </c>
      <c r="DL34" s="17">
        <f t="shared" si="170"/>
        <v>3022663751.4399996</v>
      </c>
      <c r="DM34" s="17">
        <f t="shared" si="170"/>
        <v>2107098829.6133332</v>
      </c>
      <c r="DN34" s="17">
        <f t="shared" si="170"/>
        <v>2135410581.78</v>
      </c>
      <c r="DO34" s="17">
        <f t="shared" si="170"/>
        <v>28311752.166666955</v>
      </c>
      <c r="DP34" s="49">
        <f t="shared" si="159"/>
        <v>1.343636651910739</v>
      </c>
      <c r="DQ34" s="17" t="e">
        <f t="shared" ref="DQ34" si="179">SUM(DQ5:DQ14)</f>
        <v>#DIV/0!</v>
      </c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</row>
    <row r="35" spans="1:197" s="51" customFormat="1" x14ac:dyDescent="0.2">
      <c r="A35" s="17"/>
      <c r="B35" s="52" t="s">
        <v>2850</v>
      </c>
      <c r="C35" s="17">
        <f>SUM(C18,C19,C20,C21,C22,C23,C24,C25,C26,C27,C28,C30,C31,C32)</f>
        <v>1351769638.3300002</v>
      </c>
      <c r="D35" s="17">
        <f t="shared" ref="D35:G35" si="180">SUM(D18,D19,D20,D21,D22,D23,D24,D25,D26,D27,D28,D30,D31,D32)</f>
        <v>1371100000</v>
      </c>
      <c r="E35" s="17">
        <f t="shared" si="180"/>
        <v>914066666.66666663</v>
      </c>
      <c r="F35" s="17">
        <f t="shared" si="180"/>
        <v>929105115.42999995</v>
      </c>
      <c r="G35" s="17">
        <f t="shared" si="180"/>
        <v>15038448.763333332</v>
      </c>
      <c r="H35" s="49">
        <f>G35/E35*100</f>
        <v>1.6452245018598204</v>
      </c>
      <c r="I35" s="17">
        <f t="shared" ref="I35" si="181">SUM(I18,I19,I20,I21,I22,I23,I24,I25,I26,I27,I28,I30,I31)</f>
        <v>0</v>
      </c>
      <c r="J35" s="17">
        <f>SUM(J18,J19,J20,J21,J22,J23,J24,J25,J26,J27,J28,J30,J31,J32)</f>
        <v>432781398.67000002</v>
      </c>
      <c r="K35" s="17">
        <f t="shared" ref="K35:N35" si="182">SUM(K18,K19,K20,K21,K22,K23,K24,K25,K26,K27,K28,K30,K31,K32)</f>
        <v>432500000</v>
      </c>
      <c r="L35" s="17">
        <f t="shared" si="182"/>
        <v>288333333.33333337</v>
      </c>
      <c r="M35" s="17">
        <f t="shared" si="182"/>
        <v>283997421.45999998</v>
      </c>
      <c r="N35" s="17">
        <f t="shared" si="182"/>
        <v>-4335911.8733333331</v>
      </c>
      <c r="O35" s="49">
        <f t="shared" si="102"/>
        <v>-1.5037844647398841</v>
      </c>
      <c r="P35" s="17">
        <f t="shared" ref="P35" si="183">SUM(P18,P19,P20,P21,P22,P23,P24,P25,P26,P27,P28,P30,P31)</f>
        <v>0</v>
      </c>
      <c r="Q35" s="17">
        <f t="shared" ref="Q35:U35" si="184">SUM(Q18,Q19,Q20,Q21,Q22,Q23,Q24,Q25,Q26,Q27,Q28,Q30,Q31,Q32)</f>
        <v>98513219.549999982</v>
      </c>
      <c r="R35" s="17">
        <f t="shared" si="184"/>
        <v>102766114.99000001</v>
      </c>
      <c r="S35" s="17">
        <f t="shared" si="184"/>
        <v>68510743.326666668</v>
      </c>
      <c r="T35" s="17">
        <f t="shared" si="184"/>
        <v>67315648.620000005</v>
      </c>
      <c r="U35" s="17">
        <f t="shared" si="184"/>
        <v>-1195094.7066666672</v>
      </c>
      <c r="V35" s="49">
        <f t="shared" si="106"/>
        <v>-1.7443902206232473</v>
      </c>
      <c r="W35" s="17">
        <f t="shared" ref="W35" si="185">SUM(W18,W19,W20,W21,W22,W23,W24,W25,W26,W27,W28,W30,W31)</f>
        <v>0</v>
      </c>
      <c r="X35" s="17">
        <f>SUM(X18,X19,X20,X21,X22,X23,X24,X25,X26,X27,X28,X30,X31,X32)</f>
        <v>86392102.920000002</v>
      </c>
      <c r="Y35" s="17">
        <f>SUM(Y18,Y19,Y20,Y21,Y22,Y23,Y24,Y25,Y26,Y27,Y28,Y30,Y31,Y32)</f>
        <v>87232205.939999998</v>
      </c>
      <c r="Z35" s="17">
        <f>SUM(Z18,Z19,Z20,Z21,Z22,Z23,Z24,Z25,Z26,Z27,Z28,Z30,Z31,Z32)</f>
        <v>58154803.960000001</v>
      </c>
      <c r="AA35" s="17">
        <f>SUM(AA18,AA19,AA20,AA21,AA22,AA23,AA24,AA25,AA26,AA27,AA28,AA30,AA31,AA32)</f>
        <v>51956145.769999996</v>
      </c>
      <c r="AB35" s="17">
        <f>SUM(AB18,AB19,AB20,AB21,AB22,AB23,AB24,AB25,AB26,AB27,AB28,AB30,AB31,AB32)</f>
        <v>-6198658.1899999995</v>
      </c>
      <c r="AC35" s="49">
        <f t="shared" si="110"/>
        <v>-10.658892761917926</v>
      </c>
      <c r="AD35" s="17">
        <f t="shared" ref="AD35" si="186">SUM(AD18,AD19,AD20,AD21,AD22,AD23,AD24,AD25,AD26,AD27,AD28,AD30,AD31)</f>
        <v>0</v>
      </c>
      <c r="AE35" s="17">
        <f>SUM(AE18,AE19,AE20,AE21,AE22,AE23,AE24,AE25,AE26,AE27,AE28,AE30,AE31,AE32)</f>
        <v>71841502.379999995</v>
      </c>
      <c r="AF35" s="17">
        <f t="shared" ref="AF35:AI35" si="187">SUM(AF18,AF19,AF20,AF21,AF22,AF23,AF24,AF25,AF26,AF27,AF28,AF30,AF31,AF32)</f>
        <v>73479134.400000006</v>
      </c>
      <c r="AG35" s="17">
        <f t="shared" si="187"/>
        <v>48986089.600000001</v>
      </c>
      <c r="AH35" s="17">
        <f t="shared" si="187"/>
        <v>54256436.860000007</v>
      </c>
      <c r="AI35" s="17">
        <f t="shared" si="187"/>
        <v>5270347.26</v>
      </c>
      <c r="AJ35" s="49">
        <f t="shared" si="113"/>
        <v>10.758865022775771</v>
      </c>
      <c r="AK35" s="17">
        <f t="shared" ref="AK35" si="188">SUM(AK18,AK19,AK20,AK21,AK22,AK23,AK24,AK25,AK26,AK27,AK28,AK30,AK31)</f>
        <v>0</v>
      </c>
      <c r="AL35" s="17">
        <f>SUM(AL18,AL19,AL20,AL21,AL22,AL23,AL24,AL25,AL26,AL27,AL28,AL30,AL31,AL32)</f>
        <v>71675559.879999995</v>
      </c>
      <c r="AM35" s="17">
        <f>SUM(AM18,AM19,AM20,AM21,AM22,AM23,AM24,AM25,AM26,AM27,AM28,AM30,AM31,AM32)</f>
        <v>69951300</v>
      </c>
      <c r="AN35" s="17">
        <f>SUM(AN18,AN19,AN20,AN21,AN22,AN23,AN24,AN25,AN26,AN27,AN28,AN30,AN31,AN32)</f>
        <v>46634200.000000007</v>
      </c>
      <c r="AO35" s="17">
        <f>SUM(AO18,AO19,AO20,AO21,AO22,AO23,AO24,AO25,AO26,AO27,AO28,AO30,AO31,AO32)</f>
        <v>48272376.539999999</v>
      </c>
      <c r="AP35" s="17">
        <f t="shared" ref="AP35" si="189">SUM(AP18,AP19,AP20,AP21,AP22,AP23,AP24,AP25,AP26,AP27,AP28,AP30,AP31,AP32)</f>
        <v>1638176.54</v>
      </c>
      <c r="AQ35" s="49">
        <f t="shared" si="116"/>
        <v>3.5128222206020472</v>
      </c>
      <c r="AR35" s="17">
        <f t="shared" ref="AR35" si="190">SUM(AR18,AR19,AR20,AR21,AR22,AR23,AR24,AR25,AR26,AR27,AR28,AR30,AR31)</f>
        <v>0</v>
      </c>
      <c r="AS35" s="17">
        <f>SUM(AS18,AS19,AS20,AS21,AS22,AS23,AS24,AS25,AS26,AS27,AS28,AS30,AS31,AS32)</f>
        <v>182177136.32000002</v>
      </c>
      <c r="AT35" s="17">
        <f>SUM(AT18,AT19,AT20,AT21,AT22,AT23,AT24,AT25,AT26,AT27,AT28,AT30,AT31,AT32)</f>
        <v>183399984.87</v>
      </c>
      <c r="AU35" s="17">
        <f>SUM(AU18,AU19,AU20,AU21,AU22,AU23,AU24,AU25,AU26,AU27,AU28,AU30,AU31,AU32)</f>
        <v>122266656.58000003</v>
      </c>
      <c r="AV35" s="17">
        <f>SUM(AV18,AV19,AV20,AV21,AV22,AV23,AV24,AV25,AV26,AV27,AV28,AV30,AV31,AV32)</f>
        <v>128196134.07000002</v>
      </c>
      <c r="AW35" s="17">
        <f>SUM(AW18,AW19,AW20,AW21,AW22,AW23,AW24,AW25,AW26,AW27,AW28,AW30,AW31,AW32)</f>
        <v>5929477.4900000012</v>
      </c>
      <c r="AX35" s="49">
        <f t="shared" si="120"/>
        <v>4.8496275729272913</v>
      </c>
      <c r="AY35" s="17">
        <f t="shared" ref="AY35" si="191">SUM(AY18,AY19,AY20,AY21,AY22,AY23,AY24,AY25,AY26,AY27,AY28,AY30,AY31)</f>
        <v>0</v>
      </c>
      <c r="AZ35" s="17">
        <f>SUM(AZ18,AZ19,AZ20,AZ21,AZ22,AZ23,AZ24,AZ25,AZ26,AZ27,AZ28,AZ30,AZ31,AZ32)</f>
        <v>84629738.640000015</v>
      </c>
      <c r="BA35" s="17">
        <f t="shared" ref="BA35" si="192">SUM(BA18,BA19,BA20,BA21,BA22,BA23,BA24,BA25,BA26,BA27,BA28,BA30,BA31,BA32)</f>
        <v>82239810</v>
      </c>
      <c r="BB35" s="17">
        <f>SUM(BB18,BB19,BB20,BB21,BB22,BB23,BB24,BB25,BB26,BB27,BB28,BB30,BB31,BB32)</f>
        <v>54826540.000000007</v>
      </c>
      <c r="BC35" s="17">
        <f>SUM(BC18,BC19,BC20,BC21,BC22,BC23,BC24,BC25,BC26,BC27,BC28,BC30,BC31,BC32)</f>
        <v>51116851.919999994</v>
      </c>
      <c r="BD35" s="17">
        <f>SUM(BD18,BD19,BD20,BD21,BD22,BD23,BD24,BD25,BD26,BD27,BD28,BD30,BD31,BD32)</f>
        <v>-3709688.08</v>
      </c>
      <c r="BE35" s="49">
        <f>BD35/BB35*100</f>
        <v>-6.7662268674988422</v>
      </c>
      <c r="BF35" s="17">
        <f t="shared" ref="BF35" si="193">SUM(BF18,BF19,BF20,BF21,BF22,BF23,BF24,BF25,BF26,BF27,BF28,BF30,BF31)</f>
        <v>0</v>
      </c>
      <c r="BG35" s="17">
        <f>SUM(BG18,BG19,BG20,BG21,BG22,BG23,BG24,BG25,BG26,BG27,BG28,BG30,BG31,BG32)</f>
        <v>83399148.870000005</v>
      </c>
      <c r="BH35" s="17">
        <f>SUM(BH18,BH19,BH20,BH21,BH22,BH23,BH24,BH25,BH26,BH27,BH28,BH30,BH31,BH32)</f>
        <v>84143677.090000004</v>
      </c>
      <c r="BI35" s="17">
        <f>SUM(BI18,BI19,BI20,BI21,BI22,BI23,BI24,BI25,BI26,BI27,BI28,BI30,BI31,BI32)</f>
        <v>56095784.726666674</v>
      </c>
      <c r="BJ35" s="17">
        <f>SUM(BJ18,BJ19,BJ20,BJ21,BJ22,BJ23,BJ24,BJ25,BJ26,BJ27,BJ28,BJ30,BJ31,BJ32)</f>
        <v>54404805.269999996</v>
      </c>
      <c r="BK35" s="17">
        <f t="shared" ref="BK35" si="194">SUM(BK18,BK19,BK20,BK21,BK22,BK23,BK24,BK25,BK26,BK27,BK28,BK30,BK31,BK32)</f>
        <v>-1690979.4566666665</v>
      </c>
      <c r="BL35" s="49">
        <f t="shared" si="127"/>
        <v>-3.0144501318702703</v>
      </c>
      <c r="BM35" s="17">
        <f t="shared" ref="BM35" si="195">SUM(BM18,BM19,BM20,BM21,BM22,BM23,BM24,BM25,BM26,BM27,BM28,BM30,BM31)</f>
        <v>0</v>
      </c>
      <c r="BN35" s="17">
        <f>SUM(BN18,BN19,BN20,BN21,BN22,BN23,BN24,BN25,BN26,BN27,BN28,BN30,BN31,BN32)</f>
        <v>80760160.209999993</v>
      </c>
      <c r="BO35" s="17">
        <f>SUM(BO18,BO19,BO20,BO21,BO22,BO23,BO24,BO25,BO26,BO27,BO28,BO30,BO31,BO32)</f>
        <v>78200000</v>
      </c>
      <c r="BP35" s="17">
        <f>SUM(BP18,BP19,BP20,BP21,BP22,BP23,BP24,BP25,BP26,BP27,BP28,BP30,BP31,BP32)</f>
        <v>52133333.333333343</v>
      </c>
      <c r="BQ35" s="17">
        <f>SUM(BQ18,BQ19,BQ20,BQ21,BQ22,BQ23,BQ24,BQ25,BQ26,BQ27,BQ28,BQ30,BQ31,BQ32)</f>
        <v>54257556.909999996</v>
      </c>
      <c r="BR35" s="17">
        <f>SUM(BR18,BR19,BR20,BR21,BR22,BR23,BR24,BR25,BR26,BR27,BR28,BR30,BR31,BR32)</f>
        <v>2124223.5766666662</v>
      </c>
      <c r="BS35" s="49">
        <f t="shared" si="131"/>
        <v>4.0745976534526838</v>
      </c>
      <c r="BT35" s="17">
        <f t="shared" ref="BT35" si="196">SUM(BT18,BT19,BT20,BT21,BT22,BT23,BT24,BT25,BT26,BT27,BT28,BT30,BT31)</f>
        <v>0</v>
      </c>
      <c r="BU35" s="17">
        <f>SUM(BU18,BU19,BU20,BU21,BU22,BU23,BU24,BU25,BU26,BU27,BU28,BU30,BU31,BU32)</f>
        <v>82181922.830000013</v>
      </c>
      <c r="BV35" s="17">
        <f>SUM(BV18,BV19,BV20,BV21,BV22,BV23,BV24,BV25,BV26,BV27,BV28,BV30,BV31,BV32)</f>
        <v>82305386</v>
      </c>
      <c r="BW35" s="17">
        <f>SUM(BW18,BW19,BW20,BW21,BW22,BW23,BW24,BW25,BW26,BW27,BW28,BW30,BW31,BW32)</f>
        <v>54870257.333333336</v>
      </c>
      <c r="BX35" s="17">
        <f>SUM(BX18,BX19,BX20,BX21,BX22,BX23,BX24,BX25,BX26,BX27,BX28,BX30,BX31,BX32)</f>
        <v>52363360.829999998</v>
      </c>
      <c r="BY35" s="17">
        <f t="shared" ref="BY35" si="197">SUM(BY18,BY19,BY20,BY21,BY22,BY23,BY24,BY25,BY26,BY27,BY28,BY30,BY31,BY32)</f>
        <v>-2506896.5033333334</v>
      </c>
      <c r="BZ35" s="49">
        <f t="shared" si="135"/>
        <v>-4.56877117981076</v>
      </c>
      <c r="CA35" s="17">
        <f t="shared" ref="CA35" si="198">SUM(CA18,CA19,CA20,CA21,CA22,CA23,CA24,CA25,CA26,CA27,CA28,CA30,CA31)</f>
        <v>0</v>
      </c>
      <c r="CB35" s="17">
        <f>SUM(CB18,CB19,CB20,CB21,CB22,CB23,CB24,CB25,CB26,CB27,CB28,CB30,CB31,CB32)</f>
        <v>133287177.89</v>
      </c>
      <c r="CC35" s="17">
        <f>SUM(CC18,CC19,CC20,CC21,CC22,CC23,CC24,CC25,CC26,CC27,CC28,CC30,CC31,CC32)</f>
        <v>126367754.84999998</v>
      </c>
      <c r="CD35" s="17">
        <f>SUM(CD18,CD19,CD20,CD21,CD22,CD23,CD24,CD25,CD26,CD27,CD28,CD30,CD31,CD32)</f>
        <v>84245169.899999991</v>
      </c>
      <c r="CE35" s="17">
        <f>SUM(CE18,CE19,CE20,CE21,CE22,CE23,CE24,CE25,CE26,CE27,CE28,CE30,CE31,CE32)</f>
        <v>91764079.309999973</v>
      </c>
      <c r="CF35" s="17">
        <f t="shared" ref="CF35" si="199">SUM(CF18,CF19,CF20,CF21,CF22,CF23,CF24,CF25,CF26,CF27,CF28,CF30,CF31,CF32)</f>
        <v>7518909.4100000001</v>
      </c>
      <c r="CG35" s="49">
        <f t="shared" si="139"/>
        <v>8.9250332320832566</v>
      </c>
      <c r="CH35" s="17">
        <f t="shared" ref="CH35" si="200">SUM(CH18,CH19,CH20,CH21,CH22,CH23,CH24,CH25,CH26,CH27,CH28,CH30,CH31)</f>
        <v>0</v>
      </c>
      <c r="CI35" s="17">
        <f t="shared" ref="CI35:CM35" si="201">SUM(CI18,CI19,CI20,CI21,CI22,CI23,CI24,CI25,CI26,CI27,CI28,CI30,CI31,CI32)</f>
        <v>43449990.620000005</v>
      </c>
      <c r="CJ35" s="17">
        <f t="shared" si="201"/>
        <v>44672000</v>
      </c>
      <c r="CK35" s="17">
        <f t="shared" si="201"/>
        <v>29781333.333333336</v>
      </c>
      <c r="CL35" s="17">
        <f t="shared" si="201"/>
        <v>28912751.630000003</v>
      </c>
      <c r="CM35" s="17">
        <f t="shared" si="201"/>
        <v>-868581.70333333337</v>
      </c>
      <c r="CN35" s="49">
        <f t="shared" si="143"/>
        <v>-2.9165306120164756</v>
      </c>
      <c r="CO35" s="17">
        <f t="shared" ref="CO35" si="202">SUM(CO18,CO19,CO20,CO21,CO22,CO23,CO24,CO25,CO26,CO27,CO28,CO30,CO31)</f>
        <v>0</v>
      </c>
      <c r="CP35" s="17">
        <f>SUM(CP18,CP19,CP20,CP21,CP22,CP23,CP24,CP25,CP26,CP27,CP28,CP30,CP31,CP32)</f>
        <v>103686932.45</v>
      </c>
      <c r="CQ35" s="17">
        <f>SUM(CQ18,CQ19,CQ20,CQ21,CQ22,CQ23,CQ24,CQ25,CQ26,CQ27,CQ28,CQ30,CQ31,CQ32)</f>
        <v>106496484.77</v>
      </c>
      <c r="CR35" s="17">
        <f>SUM(CR18,CR19,CR20,CR21,CR22,CR23,CR24,CR25,CR26,CR27,CR28,CR30,CR31,CR32)</f>
        <v>70997656.513333336</v>
      </c>
      <c r="CS35" s="17">
        <f>SUM(CS18,CS19,CS20,CS21,CS22,CS23,CS24,CS25,CS26,CS27,CS28,CS30,CS31,CS32)</f>
        <v>68932872.680000007</v>
      </c>
      <c r="CT35" s="17">
        <f t="shared" ref="CT35" si="203">SUM(CT18,CT19,CT20,CT21,CT22,CT23,CT24,CT25,CT26,CT27,CT28,CT30,CT31,CT32)</f>
        <v>-2064783.833333333</v>
      </c>
      <c r="CU35" s="49">
        <f t="shared" si="147"/>
        <v>-2.9082422360596749</v>
      </c>
      <c r="CV35" s="17">
        <f t="shared" ref="CV35" si="204">SUM(CV18,CV19,CV20,CV21,CV22,CV23,CV24,CV25,CV26,CV27,CV28,CV30,CV31)</f>
        <v>0</v>
      </c>
      <c r="CW35" s="17">
        <f t="shared" ref="CW35:DA35" si="205">SUM(CW18,CW19,CW20,CW21,CW22,CW23,CW24,CW25,CW26,CW27,CW28,CW30,CW31,CW32)</f>
        <v>50516313</v>
      </c>
      <c r="CX35" s="17">
        <f t="shared" si="205"/>
        <v>48422900</v>
      </c>
      <c r="CY35" s="17">
        <f t="shared" si="205"/>
        <v>32281933.333333328</v>
      </c>
      <c r="CZ35" s="17">
        <f t="shared" si="205"/>
        <v>32236326.680000003</v>
      </c>
      <c r="DA35" s="17">
        <f t="shared" si="205"/>
        <v>-45606.653333333321</v>
      </c>
      <c r="DB35" s="49">
        <f t="shared" si="151"/>
        <v>-0.14127609044481018</v>
      </c>
      <c r="DC35" s="17">
        <f t="shared" ref="DC35" si="206">SUM(DC18,DC19,DC20,DC21,DC22,DC23,DC24,DC25,DC26,DC27,DC28,DC30,DC31)</f>
        <v>0</v>
      </c>
      <c r="DD35" s="17">
        <f t="shared" ref="DD35:DH35" si="207">SUM(DD18,DD19,DD20,DD21,DD22,DD23,DD24,DD25,DD26,DD27,DD28,DD30,DD31,DD32)</f>
        <v>51556885.819999993</v>
      </c>
      <c r="DE35" s="17">
        <f>SUM(DE18,DE19,DE20,DE21,DE22,DE23,DE24,DE25,DE26,DE27,DE28,DE30,DE31,DE32)</f>
        <v>53518500</v>
      </c>
      <c r="DF35" s="17">
        <f t="shared" si="207"/>
        <v>35679000</v>
      </c>
      <c r="DG35" s="17">
        <f t="shared" si="207"/>
        <v>35943953.07</v>
      </c>
      <c r="DH35" s="17">
        <f t="shared" si="207"/>
        <v>264953.06999999995</v>
      </c>
      <c r="DI35" s="49">
        <f t="shared" si="155"/>
        <v>0.74260228705961473</v>
      </c>
      <c r="DJ35" s="17">
        <f t="shared" ref="DJ35" si="208">SUM(DJ18,DJ19,DJ20,DJ21,DJ22,DJ23,DJ24,DJ25,DJ26,DJ27,DJ28,DJ30,DJ31)</f>
        <v>0</v>
      </c>
      <c r="DK35" s="17">
        <f t="shared" ref="DK35:DO35" si="209">SUM(DK18,DK19,DK20,DK21,DK22,DK23,DK24,DK25,DK26,DK27,DK28,DK30,DK31,DK32)</f>
        <v>2960183365.75</v>
      </c>
      <c r="DL35" s="17">
        <f t="shared" si="209"/>
        <v>3096883252.9100008</v>
      </c>
      <c r="DM35" s="17">
        <f t="shared" si="209"/>
        <v>2017863501.9400001</v>
      </c>
      <c r="DN35" s="17">
        <f t="shared" si="209"/>
        <v>2033031837.05</v>
      </c>
      <c r="DO35" s="17">
        <f t="shared" si="209"/>
        <v>15168335.109999964</v>
      </c>
      <c r="DP35" s="49">
        <f t="shared" si="159"/>
        <v>0.75170273387753583</v>
      </c>
      <c r="DQ35" s="17">
        <f t="shared" ref="DQ35" si="210">SUM(DQ18,DQ19,DQ20,DQ21,DQ22,DQ23,DQ24,DQ25,DQ26,DQ27,DQ28,DQ30,DQ31)</f>
        <v>0</v>
      </c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</row>
    <row r="36" spans="1:197" s="51" customFormat="1" x14ac:dyDescent="0.2">
      <c r="A36" s="17"/>
      <c r="B36" s="52" t="s">
        <v>2851</v>
      </c>
      <c r="C36" s="17">
        <f>C34-C35</f>
        <v>98659787.579999924</v>
      </c>
      <c r="D36" s="17">
        <f>D34-D35</f>
        <v>92300000</v>
      </c>
      <c r="E36" s="17">
        <f>E34-E35</f>
        <v>61533333.333333492</v>
      </c>
      <c r="F36" s="17">
        <f>F34-F35</f>
        <v>5322267.9000002146</v>
      </c>
      <c r="G36" s="17">
        <f>G34-G35</f>
        <v>-56211065.433333322</v>
      </c>
      <c r="H36" s="49">
        <f>G36/E36*100</f>
        <v>-91.350593878656312</v>
      </c>
      <c r="I36" s="17" t="e">
        <f t="shared" ref="I36:N36" si="211">I34-I35</f>
        <v>#REF!</v>
      </c>
      <c r="J36" s="17">
        <f>J34-J35</f>
        <v>13284154.959999979</v>
      </c>
      <c r="K36" s="17">
        <f t="shared" si="211"/>
        <v>1000000</v>
      </c>
      <c r="L36" s="17">
        <f t="shared" si="211"/>
        <v>666666.66666656733</v>
      </c>
      <c r="M36" s="17">
        <f t="shared" si="211"/>
        <v>-22013632.640000015</v>
      </c>
      <c r="N36" s="17">
        <f t="shared" si="211"/>
        <v>-22680299.306666665</v>
      </c>
      <c r="O36" s="49">
        <f t="shared" si="102"/>
        <v>-3402.0448960005069</v>
      </c>
      <c r="P36" s="17">
        <f t="shared" ref="P36:U36" si="212">P34-P35</f>
        <v>0</v>
      </c>
      <c r="Q36" s="17">
        <f t="shared" si="212"/>
        <v>3360949.6100000292</v>
      </c>
      <c r="R36" s="17">
        <f t="shared" si="212"/>
        <v>2076635.0099999905</v>
      </c>
      <c r="S36" s="17">
        <f t="shared" si="212"/>
        <v>1384423.3400000036</v>
      </c>
      <c r="T36" s="17">
        <f t="shared" si="212"/>
        <v>6593619.1600000113</v>
      </c>
      <c r="U36" s="17">
        <f t="shared" si="212"/>
        <v>5209195.82</v>
      </c>
      <c r="V36" s="49">
        <f t="shared" si="106"/>
        <v>376.27188660370223</v>
      </c>
      <c r="W36" s="17">
        <f t="shared" ref="W36:AA36" si="213">W34-W35</f>
        <v>0</v>
      </c>
      <c r="X36" s="17">
        <f t="shared" si="213"/>
        <v>589040.97999998927</v>
      </c>
      <c r="Y36" s="17">
        <f t="shared" si="213"/>
        <v>1246386.9300000072</v>
      </c>
      <c r="Z36" s="17">
        <f t="shared" si="213"/>
        <v>830924.62000000477</v>
      </c>
      <c r="AA36" s="17">
        <f t="shared" si="213"/>
        <v>5335224.5600000024</v>
      </c>
      <c r="AB36" s="17">
        <f>AB34-AB35</f>
        <v>4504299.9399999995</v>
      </c>
      <c r="AC36" s="49">
        <f t="shared" si="110"/>
        <v>542.0828594536016</v>
      </c>
      <c r="AD36" s="17">
        <f t="shared" ref="AD36:AI36" si="214">AD34-AD35</f>
        <v>0</v>
      </c>
      <c r="AE36" s="17">
        <f t="shared" si="214"/>
        <v>-1281234.3699999899</v>
      </c>
      <c r="AF36" s="17">
        <f t="shared" si="214"/>
        <v>3163053.8399999887</v>
      </c>
      <c r="AG36" s="17">
        <f t="shared" si="214"/>
        <v>2108702.5600000024</v>
      </c>
      <c r="AH36" s="17">
        <f t="shared" si="214"/>
        <v>5814705.0500000045</v>
      </c>
      <c r="AI36" s="17">
        <f t="shared" si="214"/>
        <v>3706002.4900000021</v>
      </c>
      <c r="AJ36" s="49">
        <f t="shared" si="113"/>
        <v>175.7479959620288</v>
      </c>
      <c r="AK36" s="17">
        <f t="shared" ref="AK36:AP36" si="215">AK34-AK35</f>
        <v>0</v>
      </c>
      <c r="AL36" s="17">
        <f t="shared" si="215"/>
        <v>-5722873.1799999923</v>
      </c>
      <c r="AM36" s="17">
        <f t="shared" si="215"/>
        <v>1257200</v>
      </c>
      <c r="AN36" s="17">
        <f t="shared" si="215"/>
        <v>838133.33333332092</v>
      </c>
      <c r="AO36" s="17">
        <f>AO34-AO35</f>
        <v>4538643.8100000024</v>
      </c>
      <c r="AP36" s="17">
        <f t="shared" si="215"/>
        <v>3700510.4766666675</v>
      </c>
      <c r="AQ36" s="49">
        <f t="shared" si="116"/>
        <v>441.51811286987623</v>
      </c>
      <c r="AR36" s="17">
        <f t="shared" ref="AR36:AW36" si="216">AR34-AR35</f>
        <v>0</v>
      </c>
      <c r="AS36" s="17">
        <f t="shared" si="216"/>
        <v>-6430379.5000000298</v>
      </c>
      <c r="AT36" s="17">
        <f t="shared" si="216"/>
        <v>9395759.0499999821</v>
      </c>
      <c r="AU36" s="17">
        <f t="shared" si="216"/>
        <v>6263839.3666666299</v>
      </c>
      <c r="AV36" s="17">
        <f t="shared" si="216"/>
        <v>18919969.74000001</v>
      </c>
      <c r="AW36" s="17">
        <f t="shared" si="216"/>
        <v>12656130.373333339</v>
      </c>
      <c r="AX36" s="49">
        <f t="shared" si="120"/>
        <v>202.05068541003209</v>
      </c>
      <c r="AY36" s="17">
        <f t="shared" ref="AY36:BD36" si="217">AY34-AY35</f>
        <v>0</v>
      </c>
      <c r="AZ36" s="17">
        <f t="shared" si="217"/>
        <v>-4022223.1800000221</v>
      </c>
      <c r="BA36" s="17">
        <f t="shared" si="217"/>
        <v>215190</v>
      </c>
      <c r="BB36" s="17">
        <f t="shared" si="217"/>
        <v>143459.99999999255</v>
      </c>
      <c r="BC36" s="17">
        <f t="shared" si="217"/>
        <v>13276497.010000005</v>
      </c>
      <c r="BD36" s="17">
        <f t="shared" si="217"/>
        <v>13133037.009999998</v>
      </c>
      <c r="BE36" s="49">
        <f>BD36/BB36*100</f>
        <v>9154.4939425628618</v>
      </c>
      <c r="BF36" s="17">
        <f t="shared" ref="BF36:BK36" si="218">BF34-BF35</f>
        <v>0</v>
      </c>
      <c r="BG36" s="17">
        <f t="shared" si="218"/>
        <v>2194639.8399999887</v>
      </c>
      <c r="BH36" s="17">
        <f t="shared" si="218"/>
        <v>4000075.4600000083</v>
      </c>
      <c r="BI36" s="17">
        <f t="shared" si="218"/>
        <v>2666716.973333329</v>
      </c>
      <c r="BJ36" s="17">
        <f t="shared" si="218"/>
        <v>10029892.600000016</v>
      </c>
      <c r="BK36" s="17">
        <f t="shared" si="218"/>
        <v>7363175.6266666669</v>
      </c>
      <c r="BL36" s="49">
        <f t="shared" si="127"/>
        <v>276.11387711170875</v>
      </c>
      <c r="BM36" s="17">
        <f t="shared" ref="BM36:BR36" si="219">BM34-BM35</f>
        <v>0</v>
      </c>
      <c r="BN36" s="17">
        <f t="shared" si="219"/>
        <v>5171161.8900000155</v>
      </c>
      <c r="BO36" s="17">
        <f t="shared" si="219"/>
        <v>2110000</v>
      </c>
      <c r="BP36" s="17">
        <f t="shared" si="219"/>
        <v>1406666.6666666567</v>
      </c>
      <c r="BQ36" s="17">
        <f t="shared" si="219"/>
        <v>10621819.570000008</v>
      </c>
      <c r="BR36" s="17">
        <f t="shared" si="219"/>
        <v>9215152.9033333343</v>
      </c>
      <c r="BS36" s="49">
        <f t="shared" si="131"/>
        <v>655.10565663507577</v>
      </c>
      <c r="BT36" s="17">
        <f t="shared" ref="BT36:BY36" si="220">BT34-BT35</f>
        <v>0</v>
      </c>
      <c r="BU36" s="17">
        <f t="shared" si="220"/>
        <v>1372314.1899999827</v>
      </c>
      <c r="BV36" s="17">
        <f t="shared" si="220"/>
        <v>216934.21000000834</v>
      </c>
      <c r="BW36" s="17">
        <f t="shared" si="220"/>
        <v>144622.80666666478</v>
      </c>
      <c r="BX36" s="17">
        <f t="shared" si="220"/>
        <v>14424349.110000007</v>
      </c>
      <c r="BY36" s="17">
        <f t="shared" si="220"/>
        <v>14279726.303333333</v>
      </c>
      <c r="BZ36" s="49">
        <f t="shared" si="135"/>
        <v>9873.7720781799599</v>
      </c>
      <c r="CA36" s="17">
        <f t="shared" ref="CA36:CF36" si="221">CA34-CA35</f>
        <v>0</v>
      </c>
      <c r="CB36" s="17">
        <f t="shared" si="221"/>
        <v>3783089.4599999934</v>
      </c>
      <c r="CC36" s="17">
        <f t="shared" si="221"/>
        <v>11714828.820000008</v>
      </c>
      <c r="CD36" s="17">
        <f t="shared" si="221"/>
        <v>7809885.8800000101</v>
      </c>
      <c r="CE36" s="17">
        <f t="shared" si="221"/>
        <v>8534780.2500000149</v>
      </c>
      <c r="CF36" s="17">
        <f t="shared" si="221"/>
        <v>724894.37000000011</v>
      </c>
      <c r="CG36" s="49">
        <f t="shared" si="139"/>
        <v>9.2817536790947219</v>
      </c>
      <c r="CH36" s="17">
        <f t="shared" ref="CH36:CM36" si="222">CH34-CH35</f>
        <v>0</v>
      </c>
      <c r="CI36" s="17">
        <f t="shared" si="222"/>
        <v>397510.38999999315</v>
      </c>
      <c r="CJ36" s="17">
        <f t="shared" si="222"/>
        <v>164000</v>
      </c>
      <c r="CK36" s="17">
        <f t="shared" si="222"/>
        <v>109333.33333333582</v>
      </c>
      <c r="CL36" s="17">
        <f t="shared" si="222"/>
        <v>7161579.0800000057</v>
      </c>
      <c r="CM36" s="17">
        <f t="shared" si="222"/>
        <v>7052245.7466666661</v>
      </c>
      <c r="CN36" s="49">
        <f t="shared" si="143"/>
        <v>6450.2247682925354</v>
      </c>
      <c r="CO36" s="17">
        <f t="shared" ref="CO36:CT36" si="223">CO34-CO35</f>
        <v>0</v>
      </c>
      <c r="CP36" s="17">
        <f t="shared" si="223"/>
        <v>4174846.3199999928</v>
      </c>
      <c r="CQ36" s="17">
        <f t="shared" si="223"/>
        <v>3373547.1899999976</v>
      </c>
      <c r="CR36" s="17">
        <f t="shared" si="223"/>
        <v>2249031.4599999934</v>
      </c>
      <c r="CS36" s="17">
        <f t="shared" si="223"/>
        <v>6949436.1099999994</v>
      </c>
      <c r="CT36" s="17">
        <f t="shared" si="223"/>
        <v>4700404.6499999994</v>
      </c>
      <c r="CU36" s="49">
        <f t="shared" si="147"/>
        <v>208.99683857690516</v>
      </c>
      <c r="CV36" s="17">
        <f t="shared" ref="CV36:DA36" si="224">CV34-CV35</f>
        <v>0</v>
      </c>
      <c r="CW36" s="17">
        <f t="shared" si="224"/>
        <v>-966512.1400000006</v>
      </c>
      <c r="CX36" s="17">
        <f t="shared" si="224"/>
        <v>1571581</v>
      </c>
      <c r="CY36" s="17">
        <f t="shared" si="224"/>
        <v>1047720.6666666754</v>
      </c>
      <c r="CZ36" s="17">
        <f t="shared" si="224"/>
        <v>3883340.7899999954</v>
      </c>
      <c r="DA36" s="17">
        <f t="shared" si="224"/>
        <v>2835620.1233333335</v>
      </c>
      <c r="DB36" s="49">
        <f t="shared" si="151"/>
        <v>270.64657723655131</v>
      </c>
      <c r="DC36" s="17">
        <f t="shared" ref="DC36:DH36" si="225">DC34-DC35</f>
        <v>0</v>
      </c>
      <c r="DD36" s="17">
        <f t="shared" si="225"/>
        <v>2024387.8500000015</v>
      </c>
      <c r="DE36" s="17">
        <f t="shared" si="225"/>
        <v>47800</v>
      </c>
      <c r="DF36" s="17">
        <f t="shared" si="225"/>
        <v>31866.666666664183</v>
      </c>
      <c r="DG36" s="17">
        <f t="shared" si="225"/>
        <v>2986252.6299999952</v>
      </c>
      <c r="DH36" s="17">
        <f t="shared" si="225"/>
        <v>2954385.9633333338</v>
      </c>
      <c r="DI36" s="49">
        <f t="shared" si="155"/>
        <v>9271.0856589965406</v>
      </c>
      <c r="DJ36" s="17">
        <f t="shared" ref="DJ36:DO36" si="226">DJ34-DJ35</f>
        <v>0</v>
      </c>
      <c r="DK36" s="17">
        <f t="shared" si="226"/>
        <v>165024123.32999992</v>
      </c>
      <c r="DL36" s="17">
        <f t="shared" si="226"/>
        <v>-74219501.470001221</v>
      </c>
      <c r="DM36" s="17">
        <f t="shared" si="226"/>
        <v>89235327.673333168</v>
      </c>
      <c r="DN36" s="17">
        <f t="shared" si="226"/>
        <v>102378744.73000002</v>
      </c>
      <c r="DO36" s="17">
        <f t="shared" si="226"/>
        <v>13143417.056666991</v>
      </c>
      <c r="DP36" s="49">
        <f>DO36/DM36*100</f>
        <v>14.728939086525855</v>
      </c>
      <c r="DQ36" s="17" t="e">
        <f t="shared" ref="DQ36" si="227">DQ34-DQ35</f>
        <v>#DIV/0!</v>
      </c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</row>
    <row r="37" spans="1:197" s="51" customFormat="1" x14ac:dyDescent="0.2">
      <c r="A37" s="17"/>
      <c r="B37" s="53"/>
      <c r="C37" s="17"/>
      <c r="D37" s="54" t="str">
        <f>IF((D36&gt;0),"เกินดุล","ขาดดุล")</f>
        <v>เกินดุล</v>
      </c>
      <c r="E37" s="17"/>
      <c r="F37" s="54" t="str">
        <f>IF((F36&gt;0),"ผลเกินดุล","ผลขาดดุล")</f>
        <v>ผลเกินดุล</v>
      </c>
      <c r="G37" s="17"/>
      <c r="H37" s="17"/>
      <c r="I37" s="17"/>
      <c r="J37" s="17"/>
      <c r="K37" s="54" t="str">
        <f>IF((K36&gt;0),"เกินดุล","ขาดดุล")</f>
        <v>เกินดุล</v>
      </c>
      <c r="L37" s="17"/>
      <c r="M37" s="97" t="str">
        <f>IF((M36&gt;0),"ผลเกินดุล","ผลขาดดุล")</f>
        <v>ผลขาดดุล</v>
      </c>
      <c r="N37" s="17"/>
      <c r="O37" s="17"/>
      <c r="P37" s="17"/>
      <c r="Q37" s="17"/>
      <c r="R37" s="54" t="str">
        <f>IF((R36&gt;0),"เกินดุล","ขาดดุล")</f>
        <v>เกินดุล</v>
      </c>
      <c r="S37" s="17"/>
      <c r="T37" s="54" t="str">
        <f>IF((T36&gt;0),"ผลเกินดุล","ผลขาดดุล")</f>
        <v>ผลเกินดุล</v>
      </c>
      <c r="U37" s="17"/>
      <c r="V37" s="17"/>
      <c r="W37" s="17"/>
      <c r="X37" s="17"/>
      <c r="Y37" s="54" t="str">
        <f>IF((Y36&gt;0),"เกินดุล","ขาดดุล")</f>
        <v>เกินดุล</v>
      </c>
      <c r="Z37" s="17"/>
      <c r="AA37" s="54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54" t="str">
        <f>IF((AF36&gt;0),"เกินดุล","ขาดดุล")</f>
        <v>เกินดุล</v>
      </c>
      <c r="AG37" s="17"/>
      <c r="AH37" s="54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54" t="str">
        <f>IF((AM36&gt;0),"เกินดุล","ขาดดุล")</f>
        <v>เกินดุล</v>
      </c>
      <c r="AN37" s="17"/>
      <c r="AO37" s="54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54" t="str">
        <f>IF((AT36&gt;0),"เกินดุล","ขาดดุล")</f>
        <v>เกินดุล</v>
      </c>
      <c r="AU37" s="17"/>
      <c r="AV37" s="54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54" t="str">
        <f>IF((BA36&gt;0),"เกินดุล","ขาดดุล")</f>
        <v>เกินดุล</v>
      </c>
      <c r="BB37" s="17"/>
      <c r="BC37" s="54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54" t="str">
        <f>IF((BH36&gt;0),"เกินดุล","ขาดดุล")</f>
        <v>เกินดุล</v>
      </c>
      <c r="BI37" s="17"/>
      <c r="BJ37" s="54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54" t="str">
        <f>IF((BO36&gt;0),"เกินดุล","ขาดดุล")</f>
        <v>เกินดุล</v>
      </c>
      <c r="BP37" s="17"/>
      <c r="BQ37" s="54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54" t="str">
        <f>IF((BV36&gt;0),"เกินดุล","ขาดดุล")</f>
        <v>เกินดุล</v>
      </c>
      <c r="BW37" s="17"/>
      <c r="BX37" s="54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54" t="str">
        <f>IF((CC36&gt;0),"เกินดุล","ขาดดุล")</f>
        <v>เกินดุล</v>
      </c>
      <c r="CD37" s="17"/>
      <c r="CE37" s="54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54" t="str">
        <f>IF((CJ36&gt;0),"เกินดุล","ขาดดุล")</f>
        <v>เกินดุล</v>
      </c>
      <c r="CK37" s="17"/>
      <c r="CL37" s="54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54" t="str">
        <f>IF((CQ36&gt;0),"เกินดุล","ขาดดุล")</f>
        <v>เกินดุล</v>
      </c>
      <c r="CR37" s="17"/>
      <c r="CS37" s="54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54" t="str">
        <f>IF((CX36&gt;0),"เกินดุล","ขาดดุล")</f>
        <v>เกินดุล</v>
      </c>
      <c r="CY37" s="17"/>
      <c r="CZ37" s="54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54" t="str">
        <f>IF((DE36&gt;0),"เกินดุล","ขาดดุล")</f>
        <v>เกินดุล</v>
      </c>
      <c r="DF37" s="17"/>
      <c r="DG37" s="54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54" t="str">
        <f>IF((DL36&gt;0),"เกินดุล","ขาดดุล")</f>
        <v>ขาดดุล</v>
      </c>
      <c r="DM37" s="17"/>
      <c r="DN37" s="54" t="str">
        <f>IF((DN36&gt;0),"ผลเกินดุล","ผลขาดดุล")</f>
        <v>ผลเกินดุล</v>
      </c>
      <c r="DO37" s="17"/>
      <c r="DP37" s="17"/>
      <c r="DQ37" s="17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</row>
    <row r="38" spans="1:197" s="50" customFormat="1" ht="15" x14ac:dyDescent="0.25">
      <c r="A38" s="15" t="s">
        <v>2855</v>
      </c>
      <c r="B38" s="55" t="s">
        <v>2904</v>
      </c>
      <c r="C38" s="105">
        <v>516798798.14999998</v>
      </c>
      <c r="D38" s="105">
        <v>0</v>
      </c>
      <c r="E38" s="105">
        <v>0</v>
      </c>
      <c r="F38" s="105">
        <v>535655368.75000024</v>
      </c>
      <c r="G38" s="105">
        <v>535655368.75</v>
      </c>
      <c r="H38" s="106"/>
      <c r="I38" s="104" t="s">
        <v>2846</v>
      </c>
      <c r="J38" s="113">
        <v>-5302965.62</v>
      </c>
      <c r="K38" s="113">
        <v>0</v>
      </c>
      <c r="L38" s="113">
        <v>0</v>
      </c>
      <c r="M38" s="113">
        <v>-57612936.719999954</v>
      </c>
      <c r="N38" s="113">
        <v>-57612936.719999999</v>
      </c>
      <c r="O38" s="114"/>
      <c r="P38" s="112" t="s">
        <v>2847</v>
      </c>
      <c r="Q38" s="122">
        <v>1497952.73</v>
      </c>
      <c r="R38" s="122">
        <v>0</v>
      </c>
      <c r="S38" s="122">
        <v>0</v>
      </c>
      <c r="T38" s="122">
        <v>5986905.5700000059</v>
      </c>
      <c r="U38" s="122">
        <v>5986905.5700000096</v>
      </c>
      <c r="V38" s="123"/>
      <c r="W38" s="121" t="s">
        <v>2846</v>
      </c>
      <c r="X38" s="131">
        <v>6774512.0899999999</v>
      </c>
      <c r="Y38" s="131">
        <v>0</v>
      </c>
      <c r="Z38" s="131">
        <v>0</v>
      </c>
      <c r="AA38" s="131">
        <v>4083859.7500000019</v>
      </c>
      <c r="AB38" s="131">
        <v>4083859.75</v>
      </c>
      <c r="AC38" s="132"/>
      <c r="AD38" s="130" t="s">
        <v>2846</v>
      </c>
      <c r="AE38" s="140">
        <v>10903288.130000001</v>
      </c>
      <c r="AF38" s="140">
        <v>0</v>
      </c>
      <c r="AG38" s="140">
        <v>0</v>
      </c>
      <c r="AH38" s="140">
        <v>18677309.179999981</v>
      </c>
      <c r="AI38" s="140">
        <v>18677309.18</v>
      </c>
      <c r="AJ38" s="141"/>
      <c r="AK38" s="139" t="s">
        <v>2846</v>
      </c>
      <c r="AL38" s="149">
        <v>1428068.48</v>
      </c>
      <c r="AM38" s="149">
        <v>0</v>
      </c>
      <c r="AN38" s="149">
        <v>0</v>
      </c>
      <c r="AO38" s="149">
        <v>6072961.1499999957</v>
      </c>
      <c r="AP38" s="149">
        <v>6072961.1500000004</v>
      </c>
      <c r="AQ38" s="150"/>
      <c r="AR38" s="148" t="s">
        <v>2846</v>
      </c>
      <c r="AS38" s="158">
        <v>26063700.440000001</v>
      </c>
      <c r="AT38" s="158">
        <v>0</v>
      </c>
      <c r="AU38" s="158">
        <v>0</v>
      </c>
      <c r="AV38" s="158">
        <v>18512260.940000013</v>
      </c>
      <c r="AW38" s="158">
        <v>18512260.940000001</v>
      </c>
      <c r="AX38" s="159"/>
      <c r="AY38" s="157" t="s">
        <v>2846</v>
      </c>
      <c r="AZ38" s="167">
        <v>-3730890.04</v>
      </c>
      <c r="BA38" s="167">
        <v>0</v>
      </c>
      <c r="BB38" s="167">
        <v>0</v>
      </c>
      <c r="BC38" s="167">
        <v>7929992.1500000088</v>
      </c>
      <c r="BD38" s="167">
        <v>7929992.1500000097</v>
      </c>
      <c r="BE38" s="168"/>
      <c r="BF38" s="166" t="s">
        <v>2846</v>
      </c>
      <c r="BG38" s="175">
        <v>2286774.06</v>
      </c>
      <c r="BH38" s="175">
        <v>0</v>
      </c>
      <c r="BI38" s="175">
        <v>0</v>
      </c>
      <c r="BJ38" s="175">
        <v>11407380.870000005</v>
      </c>
      <c r="BK38" s="175">
        <v>11407380.869999999</v>
      </c>
      <c r="BL38" s="176"/>
      <c r="BM38" s="174" t="s">
        <v>2846</v>
      </c>
      <c r="BN38" s="184">
        <v>5782091.5199999996</v>
      </c>
      <c r="BO38" s="184">
        <v>0</v>
      </c>
      <c r="BP38" s="184">
        <v>0</v>
      </c>
      <c r="BQ38" s="184">
        <v>16129081.739999998</v>
      </c>
      <c r="BR38" s="184">
        <v>16129081.74</v>
      </c>
      <c r="BS38" s="185"/>
      <c r="BT38" s="183" t="s">
        <v>2846</v>
      </c>
      <c r="BU38" s="193">
        <v>5183344.1399999997</v>
      </c>
      <c r="BV38" s="193">
        <v>0</v>
      </c>
      <c r="BW38" s="193">
        <v>0</v>
      </c>
      <c r="BX38" s="193">
        <v>17878483.719999999</v>
      </c>
      <c r="BY38" s="193">
        <v>17878483.719999999</v>
      </c>
      <c r="BZ38" s="194"/>
      <c r="CA38" s="192" t="s">
        <v>2846</v>
      </c>
      <c r="CB38" s="202">
        <v>35738141.670000002</v>
      </c>
      <c r="CC38" s="202">
        <v>0</v>
      </c>
      <c r="CD38" s="202">
        <v>0</v>
      </c>
      <c r="CE38" s="202">
        <v>42542360.860000014</v>
      </c>
      <c r="CF38" s="202">
        <v>42542360.859999999</v>
      </c>
      <c r="CG38" s="203"/>
      <c r="CH38" s="201" t="s">
        <v>2846</v>
      </c>
      <c r="CI38" s="211">
        <v>-1119962.98</v>
      </c>
      <c r="CJ38" s="211">
        <v>0</v>
      </c>
      <c r="CK38" s="211">
        <v>0</v>
      </c>
      <c r="CL38" s="211">
        <v>6191166.1999999983</v>
      </c>
      <c r="CM38" s="211">
        <v>6191166.2000000002</v>
      </c>
      <c r="CN38" s="212"/>
      <c r="CO38" s="210" t="s">
        <v>2846</v>
      </c>
      <c r="CP38" s="220">
        <v>3611894.78</v>
      </c>
      <c r="CQ38" s="220">
        <v>0</v>
      </c>
      <c r="CR38" s="220">
        <v>0</v>
      </c>
      <c r="CS38" s="220">
        <v>4429320.2400000095</v>
      </c>
      <c r="CT38" s="220">
        <v>4429320.2400000095</v>
      </c>
      <c r="CU38" s="221"/>
      <c r="CV38" s="219" t="s">
        <v>2846</v>
      </c>
      <c r="CW38" s="229">
        <v>-2338496.33</v>
      </c>
      <c r="CX38" s="229">
        <v>0</v>
      </c>
      <c r="CY38" s="229">
        <v>0</v>
      </c>
      <c r="CZ38" s="229">
        <v>-813958.54000000248</v>
      </c>
      <c r="DA38" s="229">
        <v>-813958.54000000202</v>
      </c>
      <c r="DB38" s="230"/>
      <c r="DC38" s="228" t="s">
        <v>2847</v>
      </c>
      <c r="DD38" s="238">
        <v>720295.62</v>
      </c>
      <c r="DE38" s="238">
        <v>0</v>
      </c>
      <c r="DF38" s="238">
        <v>0</v>
      </c>
      <c r="DG38" s="238">
        <v>3282674.0599999977</v>
      </c>
      <c r="DH38" s="238">
        <v>3282674.06</v>
      </c>
      <c r="DI38" s="239"/>
      <c r="DJ38" s="237" t="s">
        <v>2846</v>
      </c>
      <c r="DK38" s="15">
        <f>C38+J38+Q38+X38+AE38+AL38+AS38+AZ38+BG38+BN38+BU38+CB38+CI38+CP38+CW38+DD38</f>
        <v>604296546.83999979</v>
      </c>
      <c r="DL38" s="15">
        <f t="shared" ref="DL38:DP40" si="228">D38+K38+R38+Y38+AF38+AM38+AT38+BA38+BH38+BO38+BV38+CC38+CJ38+CQ38+CX38+DE38</f>
        <v>0</v>
      </c>
      <c r="DM38" s="15">
        <f t="shared" si="228"/>
        <v>0</v>
      </c>
      <c r="DN38" s="15">
        <f t="shared" si="228"/>
        <v>640352229.92000031</v>
      </c>
      <c r="DO38" s="15">
        <f t="shared" si="228"/>
        <v>640352229.92000008</v>
      </c>
      <c r="DP38" s="15">
        <f t="shared" si="228"/>
        <v>0</v>
      </c>
      <c r="DQ38" s="15" t="str">
        <f>IF((DO38&gt;0),"OK","Not OK")</f>
        <v>OK</v>
      </c>
    </row>
    <row r="39" spans="1:197" s="50" customFormat="1" ht="15" x14ac:dyDescent="0.25">
      <c r="A39" s="15" t="s">
        <v>2856</v>
      </c>
      <c r="B39" s="55" t="s">
        <v>2905</v>
      </c>
      <c r="C39" s="105">
        <v>431395161.13</v>
      </c>
      <c r="D39" s="105">
        <v>0</v>
      </c>
      <c r="E39" s="105">
        <v>0</v>
      </c>
      <c r="F39" s="105">
        <v>418094949.04000002</v>
      </c>
      <c r="G39" s="105">
        <v>418094949.04000002</v>
      </c>
      <c r="H39" s="106"/>
      <c r="I39" s="104" t="s">
        <v>2846</v>
      </c>
      <c r="J39" s="113">
        <v>68608043.209999993</v>
      </c>
      <c r="K39" s="113">
        <v>0</v>
      </c>
      <c r="L39" s="113">
        <v>0</v>
      </c>
      <c r="M39" s="113">
        <v>45998211.25</v>
      </c>
      <c r="N39" s="113">
        <v>45998211.25</v>
      </c>
      <c r="O39" s="114"/>
      <c r="P39" s="112" t="s">
        <v>2846</v>
      </c>
      <c r="Q39" s="122">
        <v>12900123.83</v>
      </c>
      <c r="R39" s="122">
        <v>0</v>
      </c>
      <c r="S39" s="122">
        <v>0</v>
      </c>
      <c r="T39" s="122">
        <v>20704601.159999996</v>
      </c>
      <c r="U39" s="122">
        <v>20704601.16</v>
      </c>
      <c r="V39" s="123"/>
      <c r="W39" s="121" t="s">
        <v>2846</v>
      </c>
      <c r="X39" s="131">
        <v>7480317.7699999996</v>
      </c>
      <c r="Y39" s="131">
        <v>0</v>
      </c>
      <c r="Z39" s="131">
        <v>0</v>
      </c>
      <c r="AA39" s="131">
        <v>15368746.379999999</v>
      </c>
      <c r="AB39" s="131">
        <v>15368746.380000001</v>
      </c>
      <c r="AC39" s="132"/>
      <c r="AD39" s="130" t="s">
        <v>2846</v>
      </c>
      <c r="AE39" s="140">
        <v>17654505.940000001</v>
      </c>
      <c r="AF39" s="140">
        <v>0</v>
      </c>
      <c r="AG39" s="140">
        <v>0</v>
      </c>
      <c r="AH39" s="140">
        <v>26472866.760000002</v>
      </c>
      <c r="AI39" s="140">
        <v>26472866.760000002</v>
      </c>
      <c r="AJ39" s="141"/>
      <c r="AK39" s="139" t="s">
        <v>2846</v>
      </c>
      <c r="AL39" s="149">
        <v>8705796.0999999996</v>
      </c>
      <c r="AM39" s="149">
        <v>0</v>
      </c>
      <c r="AN39" s="149">
        <v>0</v>
      </c>
      <c r="AO39" s="149">
        <v>16724383.899999999</v>
      </c>
      <c r="AP39" s="149">
        <v>16724383.9</v>
      </c>
      <c r="AQ39" s="150"/>
      <c r="AR39" s="148" t="s">
        <v>2846</v>
      </c>
      <c r="AS39" s="158">
        <v>26887730</v>
      </c>
      <c r="AT39" s="158">
        <v>0</v>
      </c>
      <c r="AU39" s="158">
        <v>0</v>
      </c>
      <c r="AV39" s="158">
        <v>37532115.520000003</v>
      </c>
      <c r="AW39" s="158">
        <v>37532115.520000003</v>
      </c>
      <c r="AX39" s="159"/>
      <c r="AY39" s="157" t="s">
        <v>2846</v>
      </c>
      <c r="AZ39" s="167">
        <v>13682515.65</v>
      </c>
      <c r="BA39" s="167">
        <v>0</v>
      </c>
      <c r="BB39" s="167">
        <v>0</v>
      </c>
      <c r="BC39" s="167">
        <v>25448646.32</v>
      </c>
      <c r="BD39" s="167">
        <v>25448646.32</v>
      </c>
      <c r="BE39" s="168"/>
      <c r="BF39" s="166" t="s">
        <v>2846</v>
      </c>
      <c r="BG39" s="175">
        <v>12775031.689999999</v>
      </c>
      <c r="BH39" s="175">
        <v>0</v>
      </c>
      <c r="BI39" s="175">
        <v>0</v>
      </c>
      <c r="BJ39" s="175">
        <v>33385189.289999999</v>
      </c>
      <c r="BK39" s="175">
        <v>33385189.289999999</v>
      </c>
      <c r="BL39" s="176"/>
      <c r="BM39" s="174" t="s">
        <v>2846</v>
      </c>
      <c r="BN39" s="184">
        <v>14763072.32</v>
      </c>
      <c r="BO39" s="184">
        <v>0</v>
      </c>
      <c r="BP39" s="184">
        <v>0</v>
      </c>
      <c r="BQ39" s="184">
        <v>28345668.580000002</v>
      </c>
      <c r="BR39" s="184">
        <v>28345668.579999998</v>
      </c>
      <c r="BS39" s="185"/>
      <c r="BT39" s="183" t="s">
        <v>2846</v>
      </c>
      <c r="BU39" s="193">
        <v>9320091.6300000008</v>
      </c>
      <c r="BV39" s="193">
        <v>0</v>
      </c>
      <c r="BW39" s="193">
        <v>0</v>
      </c>
      <c r="BX39" s="193">
        <v>22772370.82</v>
      </c>
      <c r="BY39" s="193">
        <v>22772370.82</v>
      </c>
      <c r="BZ39" s="194"/>
      <c r="CA39" s="192" t="s">
        <v>2846</v>
      </c>
      <c r="CB39" s="202">
        <v>44479671.619999997</v>
      </c>
      <c r="CC39" s="202">
        <v>0</v>
      </c>
      <c r="CD39" s="202">
        <v>0</v>
      </c>
      <c r="CE39" s="202">
        <v>58594139.700000003</v>
      </c>
      <c r="CF39" s="202">
        <v>58594139.700000003</v>
      </c>
      <c r="CG39" s="203"/>
      <c r="CH39" s="201" t="s">
        <v>2846</v>
      </c>
      <c r="CI39" s="211">
        <v>4466965.46</v>
      </c>
      <c r="CJ39" s="211">
        <v>0</v>
      </c>
      <c r="CK39" s="211">
        <v>0</v>
      </c>
      <c r="CL39" s="211">
        <v>12379976.210000001</v>
      </c>
      <c r="CM39" s="211">
        <v>12379976.210000001</v>
      </c>
      <c r="CN39" s="212"/>
      <c r="CO39" s="210" t="s">
        <v>2846</v>
      </c>
      <c r="CP39" s="220">
        <v>13291240.210000001</v>
      </c>
      <c r="CQ39" s="220">
        <v>0</v>
      </c>
      <c r="CR39" s="220">
        <v>0</v>
      </c>
      <c r="CS39" s="220">
        <v>15186781.330000002</v>
      </c>
      <c r="CT39" s="220">
        <v>15186781.33</v>
      </c>
      <c r="CU39" s="221"/>
      <c r="CV39" s="219" t="s">
        <v>2846</v>
      </c>
      <c r="CW39" s="229">
        <v>3465045.5</v>
      </c>
      <c r="CX39" s="229">
        <v>0</v>
      </c>
      <c r="CY39" s="229">
        <v>0</v>
      </c>
      <c r="CZ39" s="229">
        <v>3739200.28</v>
      </c>
      <c r="DA39" s="229">
        <v>3739200.28</v>
      </c>
      <c r="DB39" s="230"/>
      <c r="DC39" s="228" t="s">
        <v>2846</v>
      </c>
      <c r="DD39" s="238">
        <v>8594429.0800000001</v>
      </c>
      <c r="DE39" s="238">
        <v>0</v>
      </c>
      <c r="DF39" s="238">
        <v>0</v>
      </c>
      <c r="DG39" s="238">
        <v>9145473.1600000001</v>
      </c>
      <c r="DH39" s="238">
        <v>9145473.1600000001</v>
      </c>
      <c r="DI39" s="239"/>
      <c r="DJ39" s="237" t="s">
        <v>2846</v>
      </c>
      <c r="DK39" s="15">
        <f>C39+J39+Q39+X39+AE39+AL39+AS39+AZ39+BG39+BN39+BU39+CB39+CI39+CP39+CW39+DD39</f>
        <v>698469741.14000022</v>
      </c>
      <c r="DL39" s="15">
        <f t="shared" si="228"/>
        <v>0</v>
      </c>
      <c r="DM39" s="15">
        <f t="shared" si="228"/>
        <v>0</v>
      </c>
      <c r="DN39" s="15">
        <f t="shared" si="228"/>
        <v>789893319.70000017</v>
      </c>
      <c r="DO39" s="15">
        <f t="shared" si="228"/>
        <v>789893319.70000017</v>
      </c>
      <c r="DP39" s="15">
        <f t="shared" si="228"/>
        <v>0</v>
      </c>
      <c r="DQ39" s="15" t="str">
        <f t="shared" ref="DQ39:DQ40" si="229">IF((DO39&gt;0),"OK","Not OK")</f>
        <v>OK</v>
      </c>
    </row>
    <row r="40" spans="1:197" s="50" customFormat="1" ht="15" x14ac:dyDescent="0.25">
      <c r="A40" s="15" t="s">
        <v>2857</v>
      </c>
      <c r="B40" s="55" t="s">
        <v>2906</v>
      </c>
      <c r="C40" s="105">
        <v>-219465427.25999999</v>
      </c>
      <c r="D40" s="105">
        <v>0</v>
      </c>
      <c r="E40" s="105">
        <v>0</v>
      </c>
      <c r="F40" s="105">
        <v>-248511708.56999993</v>
      </c>
      <c r="G40" s="105">
        <v>-248511708.56999999</v>
      </c>
      <c r="H40" s="106"/>
      <c r="I40" s="104" t="s">
        <v>2846</v>
      </c>
      <c r="J40" s="113">
        <v>-142265116.22999999</v>
      </c>
      <c r="K40" s="113">
        <v>0</v>
      </c>
      <c r="L40" s="113">
        <v>0</v>
      </c>
      <c r="M40" s="113">
        <v>-166405191.61000001</v>
      </c>
      <c r="N40" s="113">
        <v>-166405191.61000001</v>
      </c>
      <c r="O40" s="114"/>
      <c r="P40" s="112" t="s">
        <v>2846</v>
      </c>
      <c r="Q40" s="122">
        <v>-19773043.140000001</v>
      </c>
      <c r="R40" s="122">
        <v>0</v>
      </c>
      <c r="S40" s="122">
        <v>0</v>
      </c>
      <c r="T40" s="122">
        <v>-29002192.610000003</v>
      </c>
      <c r="U40" s="122">
        <v>-29002192.609999999</v>
      </c>
      <c r="V40" s="123"/>
      <c r="W40" s="121" t="s">
        <v>2846</v>
      </c>
      <c r="X40" s="131">
        <v>-14559937.060000001</v>
      </c>
      <c r="Y40" s="131">
        <v>0</v>
      </c>
      <c r="Z40" s="131">
        <v>0</v>
      </c>
      <c r="AA40" s="131">
        <v>-21151524.759999998</v>
      </c>
      <c r="AB40" s="131">
        <v>-21151524.760000002</v>
      </c>
      <c r="AC40" s="132"/>
      <c r="AD40" s="130" t="s">
        <v>2846</v>
      </c>
      <c r="AE40" s="140">
        <v>-19030159.199999999</v>
      </c>
      <c r="AF40" s="140">
        <v>0</v>
      </c>
      <c r="AG40" s="140">
        <v>0</v>
      </c>
      <c r="AH40" s="140">
        <v>-19606450.489999998</v>
      </c>
      <c r="AI40" s="140">
        <v>-19606450.489999998</v>
      </c>
      <c r="AJ40" s="141"/>
      <c r="AK40" s="139" t="s">
        <v>2846</v>
      </c>
      <c r="AL40" s="149">
        <v>-13514314.869999999</v>
      </c>
      <c r="AM40" s="149">
        <v>0</v>
      </c>
      <c r="AN40" s="149">
        <v>0</v>
      </c>
      <c r="AO40" s="149">
        <v>-17857840.699999999</v>
      </c>
      <c r="AP40" s="149">
        <v>-17857840.699999999</v>
      </c>
      <c r="AQ40" s="150"/>
      <c r="AR40" s="148" t="s">
        <v>2846</v>
      </c>
      <c r="AS40" s="158">
        <v>-43284796.189999998</v>
      </c>
      <c r="AT40" s="158">
        <v>0</v>
      </c>
      <c r="AU40" s="158">
        <v>0</v>
      </c>
      <c r="AV40" s="158">
        <v>-46756713.720000006</v>
      </c>
      <c r="AW40" s="158">
        <v>-46756713.719999999</v>
      </c>
      <c r="AX40" s="159"/>
      <c r="AY40" s="157" t="s">
        <v>2846</v>
      </c>
      <c r="AZ40" s="167">
        <v>-26932859.879999999</v>
      </c>
      <c r="BA40" s="167">
        <v>0</v>
      </c>
      <c r="BB40" s="167">
        <v>0</v>
      </c>
      <c r="BC40" s="167">
        <v>-28423174.810000002</v>
      </c>
      <c r="BD40" s="167">
        <v>-28423174.809999999</v>
      </c>
      <c r="BE40" s="168"/>
      <c r="BF40" s="166" t="s">
        <v>2846</v>
      </c>
      <c r="BG40" s="175">
        <v>-17728902.140000001</v>
      </c>
      <c r="BH40" s="175">
        <v>0</v>
      </c>
      <c r="BI40" s="175">
        <v>0</v>
      </c>
      <c r="BJ40" s="175">
        <v>-31063057.460000001</v>
      </c>
      <c r="BK40" s="175">
        <v>-31063057.460000001</v>
      </c>
      <c r="BL40" s="176"/>
      <c r="BM40" s="174" t="s">
        <v>2846</v>
      </c>
      <c r="BN40" s="184">
        <v>-19081623.359999999</v>
      </c>
      <c r="BO40" s="184">
        <v>0</v>
      </c>
      <c r="BP40" s="184">
        <v>0</v>
      </c>
      <c r="BQ40" s="184">
        <v>-24992393.409999996</v>
      </c>
      <c r="BR40" s="184">
        <v>-24992393.41</v>
      </c>
      <c r="BS40" s="185"/>
      <c r="BT40" s="183" t="s">
        <v>2846</v>
      </c>
      <c r="BU40" s="193">
        <v>-14322088.699999999</v>
      </c>
      <c r="BV40" s="193">
        <v>0</v>
      </c>
      <c r="BW40" s="193">
        <v>0</v>
      </c>
      <c r="BX40" s="193">
        <v>-14041538.66</v>
      </c>
      <c r="BY40" s="193">
        <v>-14041538.66</v>
      </c>
      <c r="BZ40" s="194"/>
      <c r="CA40" s="192" t="s">
        <v>2846</v>
      </c>
      <c r="CB40" s="202">
        <v>-30297476.879999999</v>
      </c>
      <c r="CC40" s="202">
        <v>0</v>
      </c>
      <c r="CD40" s="202">
        <v>0</v>
      </c>
      <c r="CE40" s="202">
        <v>-34705280.889999993</v>
      </c>
      <c r="CF40" s="202">
        <v>-34705280.890000001</v>
      </c>
      <c r="CG40" s="203"/>
      <c r="CH40" s="201" t="s">
        <v>2846</v>
      </c>
      <c r="CI40" s="211">
        <v>-9199949.1999999993</v>
      </c>
      <c r="CJ40" s="211">
        <v>0</v>
      </c>
      <c r="CK40" s="211">
        <v>0</v>
      </c>
      <c r="CL40" s="211">
        <v>-10080414.209999999</v>
      </c>
      <c r="CM40" s="211">
        <v>-10080414.210000001</v>
      </c>
      <c r="CN40" s="212"/>
      <c r="CO40" s="210" t="s">
        <v>2846</v>
      </c>
      <c r="CP40" s="220">
        <v>-20195217.969999999</v>
      </c>
      <c r="CQ40" s="220">
        <v>0</v>
      </c>
      <c r="CR40" s="220">
        <v>0</v>
      </c>
      <c r="CS40" s="220">
        <v>-21480406.380000006</v>
      </c>
      <c r="CT40" s="220">
        <v>-21480406.379999999</v>
      </c>
      <c r="CU40" s="221"/>
      <c r="CV40" s="219" t="s">
        <v>2846</v>
      </c>
      <c r="CW40" s="229">
        <v>-11493611.869999999</v>
      </c>
      <c r="CX40" s="229">
        <v>0</v>
      </c>
      <c r="CY40" s="229">
        <v>0</v>
      </c>
      <c r="CZ40" s="229">
        <v>-12548940.07</v>
      </c>
      <c r="DA40" s="229">
        <v>-12548940.07</v>
      </c>
      <c r="DB40" s="230"/>
      <c r="DC40" s="228" t="s">
        <v>2846</v>
      </c>
      <c r="DD40" s="238">
        <v>-11584580.539999999</v>
      </c>
      <c r="DE40" s="238">
        <v>0</v>
      </c>
      <c r="DF40" s="238">
        <v>0</v>
      </c>
      <c r="DG40" s="238">
        <v>-9977518.9699999988</v>
      </c>
      <c r="DH40" s="238">
        <v>-9977518.9700000007</v>
      </c>
      <c r="DI40" s="239"/>
      <c r="DJ40" s="237" t="s">
        <v>2846</v>
      </c>
      <c r="DK40" s="15">
        <f>C40+J40+Q40+X40+AE40+AL40+AS40+AZ40+BG40+BN40+BU40+CB40+CI40+CP40+CW40+DD40</f>
        <v>-632729104.49000001</v>
      </c>
      <c r="DL40" s="15">
        <f t="shared" si="228"/>
        <v>0</v>
      </c>
      <c r="DM40" s="15">
        <f t="shared" si="228"/>
        <v>0</v>
      </c>
      <c r="DN40" s="15">
        <f t="shared" si="228"/>
        <v>-736604347.32000005</v>
      </c>
      <c r="DO40" s="15">
        <f t="shared" si="228"/>
        <v>-736604347.32000005</v>
      </c>
      <c r="DP40" s="15">
        <f t="shared" si="228"/>
        <v>0</v>
      </c>
      <c r="DQ40" s="15" t="str">
        <f t="shared" si="229"/>
        <v>Not OK</v>
      </c>
    </row>
    <row r="41" spans="1:197" x14ac:dyDescent="0.2">
      <c r="A41" s="69"/>
      <c r="B41" s="69" t="s">
        <v>2874</v>
      </c>
      <c r="C41" s="70">
        <f t="shared" ref="C41:AH41" si="230">+C39+C40</f>
        <v>211929733.87</v>
      </c>
      <c r="D41" s="70">
        <f t="shared" si="230"/>
        <v>0</v>
      </c>
      <c r="E41" s="70">
        <f t="shared" si="230"/>
        <v>0</v>
      </c>
      <c r="F41" s="70">
        <f t="shared" si="230"/>
        <v>169583240.47000009</v>
      </c>
      <c r="G41" s="70">
        <f t="shared" si="230"/>
        <v>169583240.47000003</v>
      </c>
      <c r="H41" s="70">
        <f t="shared" si="230"/>
        <v>0</v>
      </c>
      <c r="I41" s="70"/>
      <c r="J41" s="70">
        <f>+J39+J40</f>
        <v>-73657073.019999996</v>
      </c>
      <c r="K41" s="70">
        <f t="shared" si="230"/>
        <v>0</v>
      </c>
      <c r="L41" s="70">
        <f t="shared" si="230"/>
        <v>0</v>
      </c>
      <c r="M41" s="70">
        <f t="shared" si="230"/>
        <v>-120406980.36000001</v>
      </c>
      <c r="N41" s="70">
        <f t="shared" si="230"/>
        <v>-120406980.36000001</v>
      </c>
      <c r="O41" s="70">
        <f t="shared" si="230"/>
        <v>0</v>
      </c>
      <c r="P41" s="70"/>
      <c r="Q41" s="70">
        <f t="shared" si="230"/>
        <v>-6872919.3100000005</v>
      </c>
      <c r="R41" s="70">
        <f t="shared" si="230"/>
        <v>0</v>
      </c>
      <c r="S41" s="70">
        <f t="shared" si="230"/>
        <v>0</v>
      </c>
      <c r="T41" s="70">
        <f>+T39+T40</f>
        <v>-8297591.4500000067</v>
      </c>
      <c r="U41" s="70">
        <f t="shared" si="230"/>
        <v>-8297591.4499999993</v>
      </c>
      <c r="V41" s="70">
        <f t="shared" si="230"/>
        <v>0</v>
      </c>
      <c r="W41" s="70"/>
      <c r="X41" s="70">
        <f t="shared" si="230"/>
        <v>-7079619.290000001</v>
      </c>
      <c r="Y41" s="70">
        <f t="shared" si="230"/>
        <v>0</v>
      </c>
      <c r="Z41" s="70">
        <f t="shared" si="230"/>
        <v>0</v>
      </c>
      <c r="AA41" s="70">
        <f>+AA39+AA40</f>
        <v>-5782778.379999999</v>
      </c>
      <c r="AB41" s="70">
        <f t="shared" si="230"/>
        <v>-5782778.3800000008</v>
      </c>
      <c r="AC41" s="70">
        <f t="shared" si="230"/>
        <v>0</v>
      </c>
      <c r="AD41" s="70"/>
      <c r="AE41" s="70">
        <f t="shared" si="230"/>
        <v>-1375653.2599999979</v>
      </c>
      <c r="AF41" s="70">
        <f t="shared" si="230"/>
        <v>0</v>
      </c>
      <c r="AG41" s="70">
        <f t="shared" si="230"/>
        <v>0</v>
      </c>
      <c r="AH41" s="70">
        <f t="shared" si="230"/>
        <v>6866416.2700000033</v>
      </c>
      <c r="AI41" s="70">
        <f t="shared" ref="AI41:BL41" si="231">+AI39+AI40</f>
        <v>6866416.2700000033</v>
      </c>
      <c r="AJ41" s="70">
        <f t="shared" si="231"/>
        <v>0</v>
      </c>
      <c r="AK41" s="70"/>
      <c r="AL41" s="70">
        <f t="shared" si="231"/>
        <v>-4808518.7699999996</v>
      </c>
      <c r="AM41" s="70">
        <f t="shared" si="231"/>
        <v>0</v>
      </c>
      <c r="AN41" s="70">
        <f t="shared" si="231"/>
        <v>0</v>
      </c>
      <c r="AO41" s="70">
        <f t="shared" si="231"/>
        <v>-1133456.8000000007</v>
      </c>
      <c r="AP41" s="70">
        <f t="shared" si="231"/>
        <v>-1133456.7999999989</v>
      </c>
      <c r="AQ41" s="70">
        <f t="shared" si="231"/>
        <v>0</v>
      </c>
      <c r="AR41" s="70"/>
      <c r="AS41" s="70">
        <f t="shared" si="231"/>
        <v>-16397066.189999998</v>
      </c>
      <c r="AT41" s="70">
        <f t="shared" si="231"/>
        <v>0</v>
      </c>
      <c r="AU41" s="70">
        <f t="shared" si="231"/>
        <v>0</v>
      </c>
      <c r="AV41" s="70">
        <f>+AV39+AV40</f>
        <v>-9224598.200000003</v>
      </c>
      <c r="AW41" s="70">
        <f t="shared" si="231"/>
        <v>-9224598.1999999955</v>
      </c>
      <c r="AX41" s="70">
        <f t="shared" si="231"/>
        <v>0</v>
      </c>
      <c r="AY41" s="70"/>
      <c r="AZ41" s="70">
        <f t="shared" si="231"/>
        <v>-13250344.229999999</v>
      </c>
      <c r="BA41" s="70">
        <f t="shared" si="231"/>
        <v>0</v>
      </c>
      <c r="BB41" s="70">
        <f t="shared" si="231"/>
        <v>0</v>
      </c>
      <c r="BC41" s="70">
        <f t="shared" si="231"/>
        <v>-2974528.4900000021</v>
      </c>
      <c r="BD41" s="70">
        <f t="shared" si="231"/>
        <v>-2974528.4899999984</v>
      </c>
      <c r="BE41" s="70">
        <f t="shared" si="231"/>
        <v>0</v>
      </c>
      <c r="BF41" s="70"/>
      <c r="BG41" s="70">
        <f t="shared" si="231"/>
        <v>-4953870.4500000011</v>
      </c>
      <c r="BH41" s="70">
        <f t="shared" si="231"/>
        <v>0</v>
      </c>
      <c r="BI41" s="70">
        <f t="shared" si="231"/>
        <v>0</v>
      </c>
      <c r="BJ41" s="70">
        <f t="shared" si="231"/>
        <v>2322131.8299999982</v>
      </c>
      <c r="BK41" s="70">
        <f t="shared" si="231"/>
        <v>2322131.8299999982</v>
      </c>
      <c r="BL41" s="70">
        <f t="shared" si="231"/>
        <v>0</v>
      </c>
      <c r="BM41" s="70"/>
      <c r="BN41" s="70">
        <f>+BN39+BN40</f>
        <v>-4318551.0399999991</v>
      </c>
      <c r="BO41" s="70">
        <f t="shared" ref="BO41:CT41" si="232">+BO39+BO40</f>
        <v>0</v>
      </c>
      <c r="BP41" s="70">
        <f t="shared" si="232"/>
        <v>0</v>
      </c>
      <c r="BQ41" s="70">
        <f>+BQ39+BQ40</f>
        <v>3353275.1700000055</v>
      </c>
      <c r="BR41" s="70">
        <f t="shared" si="232"/>
        <v>3353275.1699999981</v>
      </c>
      <c r="BS41" s="70">
        <f t="shared" si="232"/>
        <v>0</v>
      </c>
      <c r="BT41" s="70"/>
      <c r="BU41" s="70">
        <f t="shared" si="232"/>
        <v>-5001997.0699999984</v>
      </c>
      <c r="BV41" s="70">
        <f t="shared" si="232"/>
        <v>0</v>
      </c>
      <c r="BW41" s="70">
        <f t="shared" si="232"/>
        <v>0</v>
      </c>
      <c r="BX41" s="70">
        <f t="shared" si="232"/>
        <v>8730832.1600000001</v>
      </c>
      <c r="BY41" s="70">
        <f>+BY39+BY40</f>
        <v>8730832.1600000001</v>
      </c>
      <c r="BZ41" s="70">
        <f t="shared" si="232"/>
        <v>0</v>
      </c>
      <c r="CA41" s="70"/>
      <c r="CB41" s="70">
        <f t="shared" si="232"/>
        <v>14182194.739999998</v>
      </c>
      <c r="CC41" s="70">
        <f t="shared" si="232"/>
        <v>0</v>
      </c>
      <c r="CD41" s="70">
        <f t="shared" si="232"/>
        <v>0</v>
      </c>
      <c r="CE41" s="70">
        <f t="shared" si="232"/>
        <v>23888858.81000001</v>
      </c>
      <c r="CF41" s="70">
        <f t="shared" si="232"/>
        <v>23888858.810000002</v>
      </c>
      <c r="CG41" s="70">
        <f t="shared" si="232"/>
        <v>0</v>
      </c>
      <c r="CH41" s="70"/>
      <c r="CI41" s="70">
        <f t="shared" si="232"/>
        <v>-4732983.7399999993</v>
      </c>
      <c r="CJ41" s="70">
        <f t="shared" si="232"/>
        <v>0</v>
      </c>
      <c r="CK41" s="70">
        <f t="shared" si="232"/>
        <v>0</v>
      </c>
      <c r="CL41" s="70">
        <f t="shared" si="232"/>
        <v>2299562.0000000019</v>
      </c>
      <c r="CM41" s="70">
        <f t="shared" si="232"/>
        <v>2299562</v>
      </c>
      <c r="CN41" s="70">
        <f t="shared" si="232"/>
        <v>0</v>
      </c>
      <c r="CO41" s="70"/>
      <c r="CP41" s="70">
        <f t="shared" si="232"/>
        <v>-6903977.7599999979</v>
      </c>
      <c r="CQ41" s="70">
        <f t="shared" si="232"/>
        <v>0</v>
      </c>
      <c r="CR41" s="70">
        <f t="shared" si="232"/>
        <v>0</v>
      </c>
      <c r="CS41" s="70">
        <f t="shared" si="232"/>
        <v>-6293625.0500000045</v>
      </c>
      <c r="CT41" s="70">
        <f t="shared" si="232"/>
        <v>-6293625.0499999989</v>
      </c>
      <c r="CU41" s="70">
        <f t="shared" ref="CU41:DQ41" si="233">+CU39+CU40</f>
        <v>0</v>
      </c>
      <c r="CV41" s="70"/>
      <c r="CW41" s="70">
        <f t="shared" si="233"/>
        <v>-8028566.3699999992</v>
      </c>
      <c r="CX41" s="70">
        <f t="shared" si="233"/>
        <v>0</v>
      </c>
      <c r="CY41" s="70">
        <f t="shared" si="233"/>
        <v>0</v>
      </c>
      <c r="CZ41" s="70">
        <f t="shared" si="233"/>
        <v>-8809739.790000001</v>
      </c>
      <c r="DA41" s="70">
        <f t="shared" si="233"/>
        <v>-8809739.790000001</v>
      </c>
      <c r="DB41" s="70">
        <f t="shared" si="233"/>
        <v>0</v>
      </c>
      <c r="DC41" s="70"/>
      <c r="DD41" s="70">
        <f t="shared" si="233"/>
        <v>-2990151.459999999</v>
      </c>
      <c r="DE41" s="70">
        <f t="shared" si="233"/>
        <v>0</v>
      </c>
      <c r="DF41" s="70">
        <f t="shared" si="233"/>
        <v>0</v>
      </c>
      <c r="DG41" s="70">
        <f t="shared" si="233"/>
        <v>-832045.80999999866</v>
      </c>
      <c r="DH41" s="70">
        <f t="shared" si="233"/>
        <v>-832045.81000000052</v>
      </c>
      <c r="DI41" s="70">
        <f t="shared" si="233"/>
        <v>0</v>
      </c>
      <c r="DJ41" s="70"/>
      <c r="DK41" s="70">
        <f t="shared" si="233"/>
        <v>65740636.650000215</v>
      </c>
      <c r="DL41" s="70">
        <f t="shared" si="233"/>
        <v>0</v>
      </c>
      <c r="DM41" s="70">
        <f t="shared" si="233"/>
        <v>0</v>
      </c>
      <c r="DN41" s="70">
        <f t="shared" si="233"/>
        <v>53288972.380000114</v>
      </c>
      <c r="DO41" s="70">
        <f t="shared" si="233"/>
        <v>53288972.380000114</v>
      </c>
      <c r="DP41" s="70">
        <f t="shared" si="233"/>
        <v>0</v>
      </c>
      <c r="DQ41" s="70" t="e">
        <f t="shared" si="233"/>
        <v>#VALUE!</v>
      </c>
    </row>
    <row r="42" spans="1:197" x14ac:dyDescent="0.2">
      <c r="B42" s="91" t="s">
        <v>2885</v>
      </c>
      <c r="C42" s="18">
        <f>+C17-C33</f>
        <v>23609588.940000057</v>
      </c>
      <c r="D42" s="18">
        <f t="shared" ref="D42:BO42" si="234">+D17-D33</f>
        <v>12416523.140000105</v>
      </c>
      <c r="E42" s="18">
        <f t="shared" si="234"/>
        <v>8277682.0933334827</v>
      </c>
      <c r="F42" s="18">
        <f>+F17-F33</f>
        <v>-43331361.359999776</v>
      </c>
      <c r="G42" s="18">
        <f t="shared" si="234"/>
        <v>-51609043.453333259</v>
      </c>
      <c r="H42" s="18">
        <f t="shared" si="234"/>
        <v>-5.2328672630543007</v>
      </c>
      <c r="I42" s="18" t="e">
        <f t="shared" si="234"/>
        <v>#REF!</v>
      </c>
      <c r="J42" s="18">
        <f t="shared" si="234"/>
        <v>-471185696.95000005</v>
      </c>
      <c r="K42" s="18">
        <f t="shared" si="234"/>
        <v>4290000</v>
      </c>
      <c r="L42" s="18">
        <f t="shared" si="234"/>
        <v>2859999.9999999404</v>
      </c>
      <c r="M42" s="48">
        <f t="shared" si="234"/>
        <v>-1971284.1800000668</v>
      </c>
      <c r="N42" s="18">
        <f t="shared" si="234"/>
        <v>-4831284.1800000072</v>
      </c>
      <c r="O42" s="18">
        <f t="shared" si="234"/>
        <v>-1.4832390057542928</v>
      </c>
      <c r="P42" s="18">
        <f t="shared" si="234"/>
        <v>0</v>
      </c>
      <c r="Q42" s="18">
        <f t="shared" si="234"/>
        <v>2748433.730000034</v>
      </c>
      <c r="R42" s="18">
        <f t="shared" si="234"/>
        <v>1591695.2299999893</v>
      </c>
      <c r="S42" s="18">
        <f t="shared" si="234"/>
        <v>1061130.1533333361</v>
      </c>
      <c r="T42" s="18">
        <f t="shared" si="234"/>
        <v>6867069.2200000137</v>
      </c>
      <c r="U42" s="18">
        <f t="shared" si="234"/>
        <v>5805939.0666666776</v>
      </c>
      <c r="V42" s="18">
        <f t="shared" si="234"/>
        <v>8.19672469798547</v>
      </c>
      <c r="W42" s="18">
        <f t="shared" si="234"/>
        <v>0</v>
      </c>
      <c r="X42" s="18">
        <f t="shared" si="234"/>
        <v>29025621.709999993</v>
      </c>
      <c r="Y42" s="18">
        <f t="shared" si="234"/>
        <v>53347664.459999993</v>
      </c>
      <c r="Z42" s="18">
        <f t="shared" si="234"/>
        <v>35565109.639999993</v>
      </c>
      <c r="AA42" s="18">
        <f t="shared" si="234"/>
        <v>58424751.43999999</v>
      </c>
      <c r="AB42" s="18">
        <f t="shared" si="234"/>
        <v>22859641.799999997</v>
      </c>
      <c r="AC42" s="18">
        <f t="shared" si="234"/>
        <v>27.730761291718913</v>
      </c>
      <c r="AD42" s="18">
        <f t="shared" si="234"/>
        <v>0</v>
      </c>
      <c r="AE42" s="18">
        <f t="shared" si="234"/>
        <v>-4989189.75</v>
      </c>
      <c r="AF42" s="18">
        <f t="shared" si="234"/>
        <v>3838484.4299999923</v>
      </c>
      <c r="AG42" s="18">
        <f t="shared" si="234"/>
        <v>2558989.6199999973</v>
      </c>
      <c r="AH42" s="18">
        <f t="shared" si="234"/>
        <v>7031590.9600000009</v>
      </c>
      <c r="AI42" s="18">
        <f t="shared" si="234"/>
        <v>4472601.3400000036</v>
      </c>
      <c r="AJ42" s="18">
        <f t="shared" si="234"/>
        <v>7.7201820205707712</v>
      </c>
      <c r="AK42" s="18">
        <f t="shared" si="234"/>
        <v>0</v>
      </c>
      <c r="AL42" s="18">
        <f t="shared" si="234"/>
        <v>-7177954.5</v>
      </c>
      <c r="AM42" s="18">
        <f t="shared" si="234"/>
        <v>67200</v>
      </c>
      <c r="AN42" s="18">
        <f t="shared" si="234"/>
        <v>44799.999999992549</v>
      </c>
      <c r="AO42" s="18">
        <f t="shared" si="234"/>
        <v>3194142.6300000027</v>
      </c>
      <c r="AP42" s="18">
        <f t="shared" si="234"/>
        <v>3149342.6300000101</v>
      </c>
      <c r="AQ42" s="18">
        <f t="shared" si="234"/>
        <v>6.4842292523229572</v>
      </c>
      <c r="AR42" s="18">
        <f t="shared" si="234"/>
        <v>0</v>
      </c>
      <c r="AS42" s="18">
        <f t="shared" si="234"/>
        <v>-39627918.330000043</v>
      </c>
      <c r="AT42" s="18">
        <f t="shared" si="234"/>
        <v>-1023711.0100000203</v>
      </c>
      <c r="AU42" s="18">
        <f t="shared" si="234"/>
        <v>-682474.00666669011</v>
      </c>
      <c r="AV42" s="18">
        <f t="shared" si="234"/>
        <v>9500448.9400000274</v>
      </c>
      <c r="AW42" s="18">
        <f t="shared" si="234"/>
        <v>10182922.946666718</v>
      </c>
      <c r="AX42" s="18">
        <f t="shared" si="234"/>
        <v>7.4735737190803029</v>
      </c>
      <c r="AY42" s="18">
        <f t="shared" si="234"/>
        <v>0</v>
      </c>
      <c r="AZ42" s="18">
        <f t="shared" si="234"/>
        <v>-4536023.9800000191</v>
      </c>
      <c r="BA42" s="18">
        <f t="shared" si="234"/>
        <v>11598690</v>
      </c>
      <c r="BB42" s="18">
        <f t="shared" si="234"/>
        <v>7732459.9999999925</v>
      </c>
      <c r="BC42" s="18">
        <f t="shared" si="234"/>
        <v>15575481.690000013</v>
      </c>
      <c r="BD42" s="18">
        <f t="shared" si="234"/>
        <v>7843021.69000002</v>
      </c>
      <c r="BE42" s="18">
        <f t="shared" si="234"/>
        <v>13.082619307002435</v>
      </c>
      <c r="BF42" s="18">
        <f t="shared" si="234"/>
        <v>0</v>
      </c>
      <c r="BG42" s="18">
        <f t="shared" si="234"/>
        <v>-2059709.7100000232</v>
      </c>
      <c r="BH42" s="18">
        <f t="shared" si="234"/>
        <v>174757.37000000477</v>
      </c>
      <c r="BI42" s="18">
        <f t="shared" si="234"/>
        <v>116504.91333332658</v>
      </c>
      <c r="BJ42" s="18">
        <f t="shared" si="234"/>
        <v>8168079.6300000176</v>
      </c>
      <c r="BK42" s="18">
        <f t="shared" si="234"/>
        <v>8051574.716666691</v>
      </c>
      <c r="BL42" s="18">
        <f t="shared" si="234"/>
        <v>13.437765304348904</v>
      </c>
      <c r="BM42" s="18">
        <f t="shared" si="234"/>
        <v>0</v>
      </c>
      <c r="BN42" s="18">
        <f t="shared" si="234"/>
        <v>4137706.9400000125</v>
      </c>
      <c r="BO42" s="18">
        <f t="shared" si="234"/>
        <v>6810000</v>
      </c>
      <c r="BP42" s="18">
        <f t="shared" ref="BP42:DQ42" si="235">+BP17-BP33</f>
        <v>4539999.9999999925</v>
      </c>
      <c r="BQ42" s="18">
        <f t="shared" si="235"/>
        <v>9576826.3100000024</v>
      </c>
      <c r="BR42" s="18">
        <f t="shared" si="235"/>
        <v>5036826.3100000098</v>
      </c>
      <c r="BS42" s="18">
        <f t="shared" si="235"/>
        <v>8.3097609554214458</v>
      </c>
      <c r="BT42" s="18">
        <f t="shared" si="235"/>
        <v>0</v>
      </c>
      <c r="BU42" s="18">
        <f t="shared" si="235"/>
        <v>-1225417.0300000161</v>
      </c>
      <c r="BV42" s="18">
        <f t="shared" si="235"/>
        <v>-2885214.4099999815</v>
      </c>
      <c r="BW42" s="18">
        <f t="shared" si="235"/>
        <v>-1923476.2733333334</v>
      </c>
      <c r="BX42" s="18">
        <f t="shared" si="235"/>
        <v>12739326.750000007</v>
      </c>
      <c r="BY42" s="18">
        <f t="shared" si="235"/>
        <v>14662803.023333341</v>
      </c>
      <c r="BZ42" s="18">
        <f t="shared" si="235"/>
        <v>26.041692534518916</v>
      </c>
      <c r="CA42" s="18">
        <f t="shared" si="235"/>
        <v>0</v>
      </c>
      <c r="CB42" s="18">
        <f t="shared" si="235"/>
        <v>-10180799.870000035</v>
      </c>
      <c r="CC42" s="18">
        <f t="shared" si="235"/>
        <v>-476357.46000000834</v>
      </c>
      <c r="CD42" s="18">
        <f t="shared" si="235"/>
        <v>-317571.63999998569</v>
      </c>
      <c r="CE42" s="18">
        <f t="shared" si="235"/>
        <v>-1598062.3999999911</v>
      </c>
      <c r="CF42" s="18">
        <f t="shared" si="235"/>
        <v>-1280490.7600000054</v>
      </c>
      <c r="CG42" s="18">
        <f t="shared" si="235"/>
        <v>-1.3278652829112918</v>
      </c>
      <c r="CH42" s="18">
        <f t="shared" si="235"/>
        <v>0</v>
      </c>
      <c r="CI42" s="18">
        <f t="shared" si="235"/>
        <v>13744.069999992847</v>
      </c>
      <c r="CJ42" s="18">
        <f t="shared" si="235"/>
        <v>-888000</v>
      </c>
      <c r="CK42" s="18">
        <f t="shared" si="235"/>
        <v>-591999.99999999627</v>
      </c>
      <c r="CL42" s="18">
        <f t="shared" si="235"/>
        <v>7211104.2900000028</v>
      </c>
      <c r="CM42" s="18">
        <f t="shared" si="235"/>
        <v>7803104.2899999991</v>
      </c>
      <c r="CN42" s="18">
        <f t="shared" si="235"/>
        <v>24.915104293938533</v>
      </c>
      <c r="CO42" s="18">
        <f t="shared" si="235"/>
        <v>0</v>
      </c>
      <c r="CP42" s="18">
        <f t="shared" si="235"/>
        <v>1819171.4599999934</v>
      </c>
      <c r="CQ42" s="18">
        <f t="shared" si="235"/>
        <v>-491.24000000953674</v>
      </c>
      <c r="CR42" s="18">
        <f t="shared" si="235"/>
        <v>-327.49333335459232</v>
      </c>
      <c r="CS42" s="18">
        <f t="shared" si="235"/>
        <v>5488544.8800000101</v>
      </c>
      <c r="CT42" s="18">
        <f t="shared" si="235"/>
        <v>5488872.3733333647</v>
      </c>
      <c r="CU42" s="18">
        <f t="shared" si="235"/>
        <v>7.4164860851785068</v>
      </c>
      <c r="CV42" s="18">
        <f t="shared" si="235"/>
        <v>0</v>
      </c>
      <c r="CW42" s="18">
        <f t="shared" si="235"/>
        <v>-4459262.4699999988</v>
      </c>
      <c r="CX42" s="18">
        <f t="shared" si="235"/>
        <v>-1834992.2400000021</v>
      </c>
      <c r="CY42" s="18">
        <f t="shared" si="235"/>
        <v>-1223328.1599999964</v>
      </c>
      <c r="CZ42" s="18">
        <f t="shared" si="235"/>
        <v>3610168.5099999905</v>
      </c>
      <c r="DA42" s="18">
        <f t="shared" si="235"/>
        <v>4833496.6699999869</v>
      </c>
      <c r="DB42" s="18">
        <f t="shared" si="235"/>
        <v>14.28230959792972</v>
      </c>
      <c r="DC42" s="18">
        <f t="shared" si="235"/>
        <v>0</v>
      </c>
      <c r="DD42" s="18">
        <f t="shared" si="235"/>
        <v>-1234734.6899999976</v>
      </c>
      <c r="DE42" s="18">
        <f t="shared" si="235"/>
        <v>-2959800</v>
      </c>
      <c r="DF42" s="18">
        <f t="shared" si="235"/>
        <v>-1973200.0000000075</v>
      </c>
      <c r="DG42" s="18">
        <f t="shared" si="235"/>
        <v>1471106.4399999902</v>
      </c>
      <c r="DH42" s="18">
        <f t="shared" si="235"/>
        <v>3444306.4399999976</v>
      </c>
      <c r="DI42" s="18">
        <f t="shared" si="235"/>
        <v>9.4718449745039663</v>
      </c>
      <c r="DJ42" s="18">
        <f t="shared" si="235"/>
        <v>0</v>
      </c>
      <c r="DK42" s="18">
        <f t="shared" si="235"/>
        <v>76289591.210000038</v>
      </c>
      <c r="DL42" s="18">
        <f t="shared" si="235"/>
        <v>-89606044.710000992</v>
      </c>
      <c r="DM42" s="18">
        <f t="shared" si="235"/>
        <v>56044298.846666336</v>
      </c>
      <c r="DN42" s="18">
        <f t="shared" si="235"/>
        <v>101957933.75000048</v>
      </c>
      <c r="DO42" s="18">
        <f t="shared" si="235"/>
        <v>45913634.903334141</v>
      </c>
      <c r="DP42" s="18">
        <f t="shared" si="235"/>
        <v>2.0445680755669953</v>
      </c>
      <c r="DQ42" s="18" t="e">
        <f t="shared" si="235"/>
        <v>#DIV/0!</v>
      </c>
    </row>
    <row r="43" spans="1:197" hidden="1" x14ac:dyDescent="0.2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>
        <f t="shared" ref="AZ43:CE43" si="236">SUM(AZ5:AZ13)</f>
        <v>79988804.519999996</v>
      </c>
      <c r="BA43" s="47">
        <f t="shared" si="236"/>
        <v>81850000</v>
      </c>
      <c r="BB43" s="47">
        <f t="shared" si="236"/>
        <v>54566666.666666664</v>
      </c>
      <c r="BC43" s="47">
        <f t="shared" si="236"/>
        <v>64027216.68</v>
      </c>
      <c r="BD43" s="47">
        <f t="shared" si="236"/>
        <v>9460550.0133333318</v>
      </c>
      <c r="BE43" s="47">
        <f t="shared" si="236"/>
        <v>78.258202484353944</v>
      </c>
      <c r="BF43" s="47">
        <f t="shared" si="236"/>
        <v>0</v>
      </c>
      <c r="BG43" s="47">
        <f t="shared" si="236"/>
        <v>84584314.529999986</v>
      </c>
      <c r="BH43" s="47">
        <f t="shared" si="236"/>
        <v>87078482.210000008</v>
      </c>
      <c r="BI43" s="47">
        <f t="shared" si="236"/>
        <v>58052321.473333336</v>
      </c>
      <c r="BJ43" s="47">
        <f t="shared" si="236"/>
        <v>63571404.06000001</v>
      </c>
      <c r="BK43" s="47">
        <f t="shared" si="236"/>
        <v>5519082.5866666669</v>
      </c>
      <c r="BL43" s="47">
        <f t="shared" si="236"/>
        <v>-90.853429818934373</v>
      </c>
      <c r="BM43" s="47">
        <f t="shared" si="236"/>
        <v>0</v>
      </c>
      <c r="BN43" s="47">
        <f t="shared" si="236"/>
        <v>85242654.700000003</v>
      </c>
      <c r="BO43" s="47">
        <f t="shared" si="236"/>
        <v>79710000</v>
      </c>
      <c r="BP43" s="47">
        <f t="shared" si="236"/>
        <v>53140000</v>
      </c>
      <c r="BQ43" s="47">
        <f t="shared" si="236"/>
        <v>64354814.710000001</v>
      </c>
      <c r="BR43" s="47">
        <f t="shared" si="236"/>
        <v>11214814.710000001</v>
      </c>
      <c r="BS43" s="47">
        <f t="shared" si="236"/>
        <v>1079.982896887069</v>
      </c>
      <c r="BT43" s="47">
        <f t="shared" si="236"/>
        <v>0</v>
      </c>
      <c r="BU43" s="47">
        <f t="shared" si="236"/>
        <v>83049137.519999996</v>
      </c>
      <c r="BV43" s="47">
        <f t="shared" si="236"/>
        <v>81982320.210000008</v>
      </c>
      <c r="BW43" s="47">
        <f t="shared" si="236"/>
        <v>54654880.140000001</v>
      </c>
      <c r="BX43" s="47">
        <f t="shared" si="236"/>
        <v>66402492.730000004</v>
      </c>
      <c r="BY43" s="47">
        <f t="shared" si="236"/>
        <v>11747612.589999998</v>
      </c>
      <c r="BZ43" s="47">
        <f t="shared" si="236"/>
        <v>256.63028057173346</v>
      </c>
      <c r="CA43" s="47">
        <f t="shared" si="236"/>
        <v>0</v>
      </c>
      <c r="CB43" s="47">
        <f t="shared" si="236"/>
        <v>136541391.12</v>
      </c>
      <c r="CC43" s="47">
        <f t="shared" si="236"/>
        <v>137285039.31999999</v>
      </c>
      <c r="CD43" s="47">
        <f t="shared" si="236"/>
        <v>91523359.546666667</v>
      </c>
      <c r="CE43" s="47">
        <f t="shared" si="236"/>
        <v>99917437.459999993</v>
      </c>
      <c r="CF43" s="47">
        <f t="shared" ref="CF43:DP43" si="237">SUM(CF5:CF13)</f>
        <v>8394077.913333334</v>
      </c>
      <c r="CG43" s="47">
        <f t="shared" si="237"/>
        <v>-71.277387574630097</v>
      </c>
      <c r="CH43" s="47">
        <f t="shared" si="237"/>
        <v>0</v>
      </c>
      <c r="CI43" s="47">
        <f t="shared" si="237"/>
        <v>43637871.32</v>
      </c>
      <c r="CJ43" s="47">
        <f t="shared" si="237"/>
        <v>44586000</v>
      </c>
      <c r="CK43" s="47">
        <f t="shared" si="237"/>
        <v>29724000.000000004</v>
      </c>
      <c r="CL43" s="47">
        <f t="shared" si="237"/>
        <v>35901841.040000007</v>
      </c>
      <c r="CM43" s="47">
        <f t="shared" si="237"/>
        <v>6177841.04</v>
      </c>
      <c r="CN43" s="47">
        <f t="shared" si="237"/>
        <v>8.0845410830752957</v>
      </c>
      <c r="CO43" s="47">
        <f t="shared" si="237"/>
        <v>0</v>
      </c>
      <c r="CP43" s="47">
        <f t="shared" si="237"/>
        <v>106916282.55</v>
      </c>
      <c r="CQ43" s="47">
        <f t="shared" si="237"/>
        <v>108881303.95999999</v>
      </c>
      <c r="CR43" s="47">
        <f t="shared" si="237"/>
        <v>72587535.973333329</v>
      </c>
      <c r="CS43" s="47">
        <f t="shared" si="237"/>
        <v>75192734.140000001</v>
      </c>
      <c r="CT43" s="47">
        <f t="shared" si="237"/>
        <v>2605198.1666666665</v>
      </c>
      <c r="CU43" s="47">
        <f t="shared" si="237"/>
        <v>50.114715370347604</v>
      </c>
      <c r="CV43" s="47">
        <f t="shared" si="237"/>
        <v>0</v>
      </c>
      <c r="CW43" s="47">
        <f t="shared" si="237"/>
        <v>48937195.339999996</v>
      </c>
      <c r="CX43" s="47">
        <f t="shared" si="237"/>
        <v>49409481</v>
      </c>
      <c r="CY43" s="47">
        <f t="shared" si="237"/>
        <v>32939654.000000004</v>
      </c>
      <c r="CZ43" s="47">
        <f t="shared" si="237"/>
        <v>35713311.659999996</v>
      </c>
      <c r="DA43" s="47">
        <f t="shared" si="237"/>
        <v>2773657.66</v>
      </c>
      <c r="DB43" s="47">
        <f t="shared" si="237"/>
        <v>424.89827380641395</v>
      </c>
      <c r="DC43" s="47">
        <f t="shared" si="237"/>
        <v>0</v>
      </c>
      <c r="DD43" s="47">
        <f t="shared" si="237"/>
        <v>52951063.189999998</v>
      </c>
      <c r="DE43" s="47">
        <f t="shared" si="237"/>
        <v>52966300</v>
      </c>
      <c r="DF43" s="47">
        <f t="shared" si="237"/>
        <v>35310866.666666664</v>
      </c>
      <c r="DG43" s="47">
        <f t="shared" si="237"/>
        <v>38572914.059999995</v>
      </c>
      <c r="DH43" s="47">
        <f t="shared" si="237"/>
        <v>3262047.3933333335</v>
      </c>
      <c r="DI43" s="47">
        <f t="shared" si="237"/>
        <v>199.02381284522193</v>
      </c>
      <c r="DJ43" s="47">
        <f t="shared" si="237"/>
        <v>0</v>
      </c>
      <c r="DK43" s="47">
        <f t="shared" si="237"/>
        <v>2969862751.4200001</v>
      </c>
      <c r="DL43" s="47">
        <f t="shared" si="237"/>
        <v>2902475691.1799998</v>
      </c>
      <c r="DM43" s="47">
        <f t="shared" si="237"/>
        <v>2078317127.4533331</v>
      </c>
      <c r="DN43" s="47">
        <f t="shared" si="237"/>
        <v>2108682013.79</v>
      </c>
      <c r="DO43" s="47">
        <f t="shared" si="237"/>
        <v>30364886.336666957</v>
      </c>
      <c r="DP43" s="47">
        <f t="shared" si="237"/>
        <v>-76.973753064452026</v>
      </c>
    </row>
    <row r="44" spans="1:197" hidden="1" x14ac:dyDescent="0.2"/>
    <row r="45" spans="1:197" hidden="1" x14ac:dyDescent="0.2"/>
    <row r="46" spans="1:197" hidden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8">SUM(AZ18:AZ31)</f>
        <v>86356067.920000017</v>
      </c>
      <c r="BA46" s="18">
        <f t="shared" si="238"/>
        <v>84073410</v>
      </c>
      <c r="BB46" s="18">
        <f t="shared" si="238"/>
        <v>56048940.000000007</v>
      </c>
      <c r="BC46" s="18">
        <f t="shared" si="238"/>
        <v>52415572.239999995</v>
      </c>
      <c r="BD46" s="18">
        <f t="shared" si="238"/>
        <v>-3633367.76</v>
      </c>
      <c r="BE46" s="18">
        <f t="shared" si="238"/>
        <v>-97.396169923046457</v>
      </c>
      <c r="BF46" s="18">
        <f t="shared" si="238"/>
        <v>0</v>
      </c>
      <c r="BG46" s="18">
        <f t="shared" si="238"/>
        <v>88960909.910000011</v>
      </c>
      <c r="BH46" s="18">
        <f t="shared" si="238"/>
        <v>89738398.140000001</v>
      </c>
      <c r="BI46" s="18">
        <f t="shared" si="238"/>
        <v>59825598.760000005</v>
      </c>
      <c r="BJ46" s="18">
        <f t="shared" si="238"/>
        <v>58038021.199999996</v>
      </c>
      <c r="BK46" s="18">
        <f t="shared" si="238"/>
        <v>-1787577.56</v>
      </c>
      <c r="BL46" s="18">
        <f t="shared" si="238"/>
        <v>-4.0460391669963585</v>
      </c>
      <c r="BM46" s="18">
        <f t="shared" si="238"/>
        <v>0</v>
      </c>
      <c r="BN46" s="18">
        <f t="shared" si="238"/>
        <v>83631054.269999996</v>
      </c>
      <c r="BO46" s="18">
        <f t="shared" si="238"/>
        <v>81000000</v>
      </c>
      <c r="BP46" s="18">
        <f t="shared" si="238"/>
        <v>54000000.000000007</v>
      </c>
      <c r="BQ46" s="18">
        <f t="shared" si="238"/>
        <v>56049291.039999999</v>
      </c>
      <c r="BR46" s="18">
        <f t="shared" si="238"/>
        <v>2049291.0399999996</v>
      </c>
      <c r="BS46" s="18">
        <f t="shared" si="238"/>
        <v>-85.196295570201585</v>
      </c>
      <c r="BT46" s="18">
        <f t="shared" si="238"/>
        <v>0</v>
      </c>
      <c r="BU46" s="18">
        <f t="shared" si="238"/>
        <v>86067654.050000012</v>
      </c>
      <c r="BV46" s="18">
        <f t="shared" si="238"/>
        <v>86884248.159999996</v>
      </c>
      <c r="BW46" s="18">
        <f t="shared" si="238"/>
        <v>57922832.106666669</v>
      </c>
      <c r="BX46" s="18">
        <f t="shared" si="238"/>
        <v>55525096.729999997</v>
      </c>
      <c r="BY46" s="18">
        <f t="shared" si="238"/>
        <v>-2397735.3766666669</v>
      </c>
      <c r="BZ46" s="18">
        <f t="shared" si="238"/>
        <v>-200.65252639610861</v>
      </c>
      <c r="CA46" s="18">
        <f t="shared" si="238"/>
        <v>0</v>
      </c>
      <c r="CB46" s="18">
        <f t="shared" si="238"/>
        <v>148182658.61000001</v>
      </c>
      <c r="CC46" s="18">
        <f t="shared" si="238"/>
        <v>141163235.56999999</v>
      </c>
      <c r="CD46" s="18">
        <f t="shared" si="238"/>
        <v>94108823.713333324</v>
      </c>
      <c r="CE46" s="18">
        <f t="shared" si="238"/>
        <v>104501216.39999998</v>
      </c>
      <c r="CF46" s="18">
        <f t="shared" ref="CF46:DK46" si="239">SUM(CF18:CF31)</f>
        <v>10392392.686666667</v>
      </c>
      <c r="CG46" s="18">
        <f t="shared" si="239"/>
        <v>249.03487907638069</v>
      </c>
      <c r="CH46" s="18">
        <f t="shared" si="239"/>
        <v>0</v>
      </c>
      <c r="CI46" s="18">
        <f t="shared" si="239"/>
        <v>46206190.170000002</v>
      </c>
      <c r="CJ46" s="18">
        <f t="shared" si="239"/>
        <v>47758000</v>
      </c>
      <c r="CK46" s="18">
        <f t="shared" si="239"/>
        <v>31838666.666666668</v>
      </c>
      <c r="CL46" s="18">
        <f t="shared" si="239"/>
        <v>30872497.500000004</v>
      </c>
      <c r="CM46" s="18">
        <f t="shared" si="239"/>
        <v>-966169.16666666674</v>
      </c>
      <c r="CN46" s="18">
        <f t="shared" si="239"/>
        <v>-126.40660890688282</v>
      </c>
      <c r="CO46" s="18">
        <f t="shared" si="239"/>
        <v>0</v>
      </c>
      <c r="CP46" s="18">
        <f t="shared" si="239"/>
        <v>108042791.88</v>
      </c>
      <c r="CQ46" s="18">
        <f t="shared" si="239"/>
        <v>111013874.89</v>
      </c>
      <c r="CR46" s="18">
        <f t="shared" si="239"/>
        <v>74009249.926666677</v>
      </c>
      <c r="CS46" s="18">
        <f t="shared" si="239"/>
        <v>71537115.599999994</v>
      </c>
      <c r="CT46" s="18">
        <f t="shared" si="239"/>
        <v>-2472134.3266666662</v>
      </c>
      <c r="CU46" s="18">
        <f t="shared" si="239"/>
        <v>28.63306823084832</v>
      </c>
      <c r="CV46" s="18">
        <f t="shared" si="239"/>
        <v>0</v>
      </c>
      <c r="CW46" s="18">
        <f t="shared" si="239"/>
        <v>54684239.609999999</v>
      </c>
      <c r="CX46" s="18">
        <f t="shared" si="239"/>
        <v>52589473.240000002</v>
      </c>
      <c r="CY46" s="18">
        <f t="shared" si="239"/>
        <v>35059648.826666668</v>
      </c>
      <c r="CZ46" s="18">
        <f t="shared" si="239"/>
        <v>35034182.350000009</v>
      </c>
      <c r="DA46" s="18">
        <f t="shared" si="239"/>
        <v>-25466.476666666684</v>
      </c>
      <c r="DB46" s="18">
        <f t="shared" si="239"/>
        <v>330.79112802804013</v>
      </c>
      <c r="DC46" s="18">
        <f t="shared" si="239"/>
        <v>0</v>
      </c>
      <c r="DD46" s="18">
        <f t="shared" si="239"/>
        <v>55390368.609999992</v>
      </c>
      <c r="DE46" s="18">
        <f t="shared" si="239"/>
        <v>57618500</v>
      </c>
      <c r="DF46" s="18">
        <f t="shared" si="239"/>
        <v>38412333.333333336</v>
      </c>
      <c r="DG46" s="18">
        <f t="shared" si="239"/>
        <v>38551557.200000003</v>
      </c>
      <c r="DH46" s="18">
        <f t="shared" si="239"/>
        <v>139223.86666666667</v>
      </c>
      <c r="DI46" s="18">
        <f t="shared" si="239"/>
        <v>-66.523118365297876</v>
      </c>
      <c r="DJ46" s="18">
        <f t="shared" si="239"/>
        <v>0</v>
      </c>
      <c r="DK46" s="18">
        <f t="shared" si="239"/>
        <v>3180054013.2199998</v>
      </c>
      <c r="DL46" s="18">
        <f t="shared" ref="DL46:DQ46" si="240">SUM(DL18:DL31)</f>
        <v>3289603252.1600008</v>
      </c>
      <c r="DM46" s="18">
        <f t="shared" si="240"/>
        <v>2169208834.7733335</v>
      </c>
      <c r="DN46" s="18">
        <f t="shared" si="240"/>
        <v>2184307324.9799995</v>
      </c>
      <c r="DO46" s="18">
        <f t="shared" si="240"/>
        <v>15098490.206666594</v>
      </c>
      <c r="DP46" s="18">
        <f t="shared" si="240"/>
        <v>15.680135625758931</v>
      </c>
      <c r="DQ46" s="18">
        <f t="shared" si="240"/>
        <v>0</v>
      </c>
    </row>
    <row r="47" spans="1:197" hidden="1" x14ac:dyDescent="0.2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>
        <f t="shared" ref="AZ47:CE47" si="241">+AZ46-AZ29</f>
        <v>84629738.640000015</v>
      </c>
      <c r="BA47" s="48">
        <f t="shared" si="241"/>
        <v>82239810</v>
      </c>
      <c r="BB47" s="48">
        <f t="shared" si="241"/>
        <v>54826540.000000007</v>
      </c>
      <c r="BC47" s="48">
        <f t="shared" si="241"/>
        <v>51116851.919999994</v>
      </c>
      <c r="BD47" s="48">
        <f t="shared" si="241"/>
        <v>-3709688.0799999996</v>
      </c>
      <c r="BE47" s="48">
        <f t="shared" si="241"/>
        <v>-103.63965159843913</v>
      </c>
      <c r="BF47" s="48" t="e">
        <f t="shared" si="241"/>
        <v>#VALUE!</v>
      </c>
      <c r="BG47" s="48">
        <f t="shared" si="241"/>
        <v>83388090.870000005</v>
      </c>
      <c r="BH47" s="48">
        <f t="shared" si="241"/>
        <v>84141677.090000004</v>
      </c>
      <c r="BI47" s="48">
        <f t="shared" si="241"/>
        <v>56094451.393333338</v>
      </c>
      <c r="BJ47" s="48">
        <f t="shared" si="241"/>
        <v>54404805.269999996</v>
      </c>
      <c r="BK47" s="48">
        <f t="shared" si="241"/>
        <v>-1689646.1233333333</v>
      </c>
      <c r="BL47" s="48">
        <f t="shared" si="241"/>
        <v>-1.4213388525148996</v>
      </c>
      <c r="BM47" s="48" t="e">
        <f t="shared" si="241"/>
        <v>#VALUE!</v>
      </c>
      <c r="BN47" s="48">
        <f t="shared" si="241"/>
        <v>80760160.209999993</v>
      </c>
      <c r="BO47" s="48">
        <f t="shared" si="241"/>
        <v>78200000</v>
      </c>
      <c r="BP47" s="48">
        <f t="shared" si="241"/>
        <v>52133333.333333343</v>
      </c>
      <c r="BQ47" s="48">
        <f t="shared" si="241"/>
        <v>54257556.909999996</v>
      </c>
      <c r="BR47" s="48">
        <f t="shared" si="241"/>
        <v>2124223.5766666662</v>
      </c>
      <c r="BS47" s="48">
        <f t="shared" si="241"/>
        <v>-81.182052534487298</v>
      </c>
      <c r="BT47" s="48" t="e">
        <f t="shared" si="241"/>
        <v>#VALUE!</v>
      </c>
      <c r="BU47" s="48">
        <f t="shared" si="241"/>
        <v>82181922.830000013</v>
      </c>
      <c r="BV47" s="48">
        <f t="shared" si="241"/>
        <v>82305386</v>
      </c>
      <c r="BW47" s="48">
        <f t="shared" si="241"/>
        <v>54870257.333333336</v>
      </c>
      <c r="BX47" s="48">
        <f t="shared" si="241"/>
        <v>52363360.829999998</v>
      </c>
      <c r="BY47" s="48">
        <f t="shared" si="241"/>
        <v>-2506896.5033333334</v>
      </c>
      <c r="BZ47" s="48">
        <f t="shared" si="241"/>
        <v>-204.22856088411774</v>
      </c>
      <c r="CA47" s="48" t="e">
        <f t="shared" si="241"/>
        <v>#VALUE!</v>
      </c>
      <c r="CB47" s="48">
        <f t="shared" si="241"/>
        <v>133287177.89000002</v>
      </c>
      <c r="CC47" s="48">
        <f t="shared" si="241"/>
        <v>126367754.84999999</v>
      </c>
      <c r="CD47" s="48">
        <f t="shared" si="241"/>
        <v>84245169.899999991</v>
      </c>
      <c r="CE47" s="48">
        <f t="shared" si="241"/>
        <v>91764079.309999973</v>
      </c>
      <c r="CF47" s="48">
        <f t="shared" ref="CF47:DK47" si="242">+CF46-CF29</f>
        <v>7518909.4100000011</v>
      </c>
      <c r="CG47" s="48">
        <f t="shared" si="242"/>
        <v>219.90284209448262</v>
      </c>
      <c r="CH47" s="48" t="e">
        <f t="shared" si="242"/>
        <v>#VALUE!</v>
      </c>
      <c r="CI47" s="48">
        <f t="shared" si="242"/>
        <v>43449990.620000005</v>
      </c>
      <c r="CJ47" s="48">
        <f t="shared" si="242"/>
        <v>44672000</v>
      </c>
      <c r="CK47" s="48">
        <f t="shared" si="242"/>
        <v>29781333.333333336</v>
      </c>
      <c r="CL47" s="48">
        <f t="shared" si="242"/>
        <v>28912751.630000003</v>
      </c>
      <c r="CM47" s="48">
        <f t="shared" si="242"/>
        <v>-868581.70333333337</v>
      </c>
      <c r="CN47" s="48">
        <f t="shared" si="242"/>
        <v>-121.66321308705133</v>
      </c>
      <c r="CO47" s="48" t="e">
        <f t="shared" si="242"/>
        <v>#VALUE!</v>
      </c>
      <c r="CP47" s="48">
        <f t="shared" si="242"/>
        <v>103686932.44999999</v>
      </c>
      <c r="CQ47" s="48">
        <f t="shared" si="242"/>
        <v>106496484.77</v>
      </c>
      <c r="CR47" s="48">
        <f t="shared" si="242"/>
        <v>70997656.51333335</v>
      </c>
      <c r="CS47" s="48">
        <f t="shared" si="242"/>
        <v>68932872.679999992</v>
      </c>
      <c r="CT47" s="48">
        <f t="shared" si="242"/>
        <v>-2064783.8333333328</v>
      </c>
      <c r="CU47" s="48">
        <f t="shared" si="242"/>
        <v>42.159146868484335</v>
      </c>
      <c r="CV47" s="48" t="e">
        <f t="shared" si="242"/>
        <v>#VALUE!</v>
      </c>
      <c r="CW47" s="48">
        <f t="shared" si="242"/>
        <v>50516313</v>
      </c>
      <c r="CX47" s="48">
        <f t="shared" si="242"/>
        <v>48422900</v>
      </c>
      <c r="CY47" s="48">
        <f t="shared" si="242"/>
        <v>32281933.333333336</v>
      </c>
      <c r="CZ47" s="48">
        <f t="shared" si="242"/>
        <v>32236326.680000011</v>
      </c>
      <c r="DA47" s="48">
        <f t="shared" si="242"/>
        <v>-45606.65333333335</v>
      </c>
      <c r="DB47" s="48">
        <f t="shared" si="242"/>
        <v>330.06606541039611</v>
      </c>
      <c r="DC47" s="48" t="e">
        <f t="shared" si="242"/>
        <v>#VALUE!</v>
      </c>
      <c r="DD47" s="48">
        <f t="shared" si="242"/>
        <v>51556885.819999993</v>
      </c>
      <c r="DE47" s="48">
        <f t="shared" si="242"/>
        <v>53518500</v>
      </c>
      <c r="DF47" s="48">
        <f t="shared" si="242"/>
        <v>35679000</v>
      </c>
      <c r="DG47" s="48">
        <f t="shared" si="242"/>
        <v>35943953.07</v>
      </c>
      <c r="DH47" s="48">
        <f t="shared" si="242"/>
        <v>264953.07</v>
      </c>
      <c r="DI47" s="48">
        <f t="shared" si="242"/>
        <v>-61.923269462858855</v>
      </c>
      <c r="DJ47" s="48" t="e">
        <f t="shared" si="242"/>
        <v>#VALUE!</v>
      </c>
      <c r="DK47" s="48">
        <f t="shared" si="242"/>
        <v>2960183365.75</v>
      </c>
      <c r="DL47" s="48">
        <f t="shared" ref="DL47:DQ47" si="243">+DL46-DL29</f>
        <v>3096883252.9100008</v>
      </c>
      <c r="DM47" s="48">
        <f t="shared" si="243"/>
        <v>2017795501.9400003</v>
      </c>
      <c r="DN47" s="48">
        <f t="shared" si="243"/>
        <v>2031982521.6399996</v>
      </c>
      <c r="DO47" s="48">
        <f t="shared" si="243"/>
        <v>14187019.699999964</v>
      </c>
      <c r="DP47" s="48">
        <f t="shared" si="243"/>
        <v>15.078160562129678</v>
      </c>
      <c r="DQ47" s="48" t="e">
        <f t="shared" si="243"/>
        <v>#VALUE!</v>
      </c>
    </row>
    <row r="48" spans="1:197" x14ac:dyDescent="0.2">
      <c r="K48" s="96" t="str">
        <f>IF(K36&gt;0,"เกินดุล",IF(K36=0,"สมดุล","ขาดดุล"))</f>
        <v>เกินดุล</v>
      </c>
      <c r="L48" s="10"/>
      <c r="M48" s="96" t="str">
        <f>IF(M36&gt;0,"ผลเกินดุล",IF(M36=0,"ผลสมดุล","ผลขาดดุล"))</f>
        <v>ผลขาดดุล</v>
      </c>
      <c r="R48" s="96" t="str">
        <f>IF(R37&gt;0,"เกินดุล",IF(R37=0,"สมดุล","ขาดดุล"))</f>
        <v>เกินดุล</v>
      </c>
      <c r="S48" s="10"/>
      <c r="T48" s="96" t="str">
        <f>IF(T37&gt;0,"ผลเกินดุล",IF(T37=0,"ผลสมดุล","ผลขาดดุล"))</f>
        <v>ผลเกินดุล</v>
      </c>
      <c r="Y48" s="96" t="str">
        <f>IF(Y36&gt;0,"เกินดุล",IF(Y36=0,"สมดุล","ขาดดุล"))</f>
        <v>เกินดุล</v>
      </c>
      <c r="Z48" s="10"/>
      <c r="AA48" s="96" t="str">
        <f>IF(AA36&gt;0,"ผลเกินดุล",IF(AA36=0,"ผลสมดุล","ผลขาดดุล"))</f>
        <v>ผลเกินดุล</v>
      </c>
      <c r="AF48" s="96" t="str">
        <f>IF(AF36&gt;0,"เกินดุล",IF(AF36=0,"สมดุล","ขาดดุล"))</f>
        <v>เกินดุล</v>
      </c>
      <c r="AG48" s="10"/>
      <c r="AH48" s="96" t="str">
        <f>IF(AH36&gt;0,"ผลเกินดุล",IF(AH36=0,"ผลสมดุล","ผลขาดดุล"))</f>
        <v>ผลเกินดุล</v>
      </c>
      <c r="AM48" s="96" t="str">
        <f>IF(AM36&gt;0,"เกินดุล",IF(AM36=0,"สมดุล","ขาดดุล"))</f>
        <v>เกินดุล</v>
      </c>
      <c r="AN48" s="10"/>
      <c r="AO48" s="96" t="str">
        <f>IF(AO36&gt;0,"ผลเกินดุล",IF(AO36=0,"ผลสมดุล","ผลขาดดุล"))</f>
        <v>ผลเกินดุล</v>
      </c>
      <c r="AT48" s="96" t="str">
        <f>IF(AT36&gt;0,"เกินดุล",IF(AT36=0,"สมดุล","ขาดดุล"))</f>
        <v>เกินดุล</v>
      </c>
      <c r="AU48" s="10"/>
      <c r="AV48" s="96" t="str">
        <f>IF(AV36&gt;0,"ผลเกินดุล",IF(AV36=0,"ผลสมดุล","ผลขาดดุล"))</f>
        <v>ผลเกินดุล</v>
      </c>
      <c r="BA48" s="96" t="str">
        <f>IF(BA36&gt;0,"เกินดุล",IF(BA36=0,"สมดุล","ขาดดุล"))</f>
        <v>เกินดุล</v>
      </c>
      <c r="BB48" s="10"/>
      <c r="BC48" s="96" t="str">
        <f>IF(BC36&gt;0,"ผลเกินดุล",IF(BC36=0,"ผลสมดุล","ผลขาดดุล"))</f>
        <v>ผลเกินดุล</v>
      </c>
      <c r="BH48" s="96" t="str">
        <f>IF(BH36&gt;0,"เกินดุล",IF(BH36=0,"สมดุล","ขาดดุล"))</f>
        <v>เกินดุล</v>
      </c>
      <c r="BI48" s="10"/>
      <c r="BJ48" s="96" t="str">
        <f>IF(BJ36&gt;0,"ผลเกินดุล",IF(BJ36=0,"ผลสมดุล","ผลขาดดุล"))</f>
        <v>ผลเกินดุล</v>
      </c>
      <c r="BO48" s="96" t="str">
        <f>IF(BO36&gt;0,"เกินดุล",IF(BO36=0,"สมดุล","ขาดดุล"))</f>
        <v>เกินดุล</v>
      </c>
      <c r="BP48" s="10"/>
      <c r="BQ48" s="96" t="str">
        <f>IF(BQ36&gt;0,"ผลเกินดุล",IF(BQ36=0,"ผลสมดุล","ผลขาดดุล"))</f>
        <v>ผลเกินดุล</v>
      </c>
      <c r="BV48" s="96" t="str">
        <f>IF(BV36&gt;0,"เกินดุล",IF(BV36=0,"สมดุล","ขาดดุล"))</f>
        <v>เกินดุล</v>
      </c>
      <c r="BW48" s="10"/>
      <c r="BX48" s="96" t="str">
        <f>IF(BX36&gt;0,"ผลเกินดุล",IF(BX36=0,"ผลสมดุล","ผลขาดดุล"))</f>
        <v>ผลเกินดุล</v>
      </c>
      <c r="CC48" s="96" t="str">
        <f>IF(CC36&gt;0,"เกินดุล",IF(CC36=0,"สมดุล","ขาดดุล"))</f>
        <v>เกินดุล</v>
      </c>
      <c r="CD48" s="10"/>
      <c r="CE48" s="96" t="str">
        <f>IF(CE36&gt;0,"ผลเกินดุล",IF(CE36=0,"ผลสมดุล","ผลขาดดุล"))</f>
        <v>ผลเกินดุล</v>
      </c>
      <c r="CJ48" s="96" t="str">
        <f>IF(CJ36&gt;0,"เกินดุล",IF(CJ36=0,"สมดุล","ขาดดุล"))</f>
        <v>เกินดุล</v>
      </c>
      <c r="CK48" s="10"/>
      <c r="CL48" s="96" t="str">
        <f>IF(CL36&gt;0,"ผลเกินดุล",IF(CL36=0,"ผลสมดุล","ผลขาดดุล"))</f>
        <v>ผลเกินดุล</v>
      </c>
      <c r="CQ48" s="96" t="str">
        <f>IF(CQ36&gt;0,"เกินดุล",IF(CQ36=0,"สมดุล","ขาดดุล"))</f>
        <v>เกินดุล</v>
      </c>
      <c r="CR48" s="10"/>
      <c r="CS48" s="96" t="str">
        <f>IF(CS36&gt;0,"ผลเกินดุล",IF(CS36=0,"ผลสมดุล","ผลขาดดุล"))</f>
        <v>ผลเกินดุล</v>
      </c>
      <c r="CX48" s="96" t="str">
        <f>IF(CX36&gt;0,"เกินดุล",IF(CX36=0,"สมดุล","ขาดดุล"))</f>
        <v>เกินดุล</v>
      </c>
      <c r="CY48" s="10"/>
      <c r="CZ48" s="96" t="str">
        <f>IF(CZ36&gt;0,"ผลเกินดุล",IF(CZ36=0,"ผลสมดุล","ผลขาดดุล"))</f>
        <v>ผลเกินดุล</v>
      </c>
      <c r="DE48" s="96" t="str">
        <f>IF(DE36&gt;0,"เกินดุล",IF(DE36=0,"สมดุล","ขาดดุล"))</f>
        <v>เกินดุล</v>
      </c>
      <c r="DF48" s="10"/>
      <c r="DG48" s="96" t="str">
        <f>IF(DG36&gt;0,"ผลเกินดุล",IF(DG36=0,"ผลสมดุล","ผลขาดดุล"))</f>
        <v>ผลเกินดุล</v>
      </c>
    </row>
    <row r="49" spans="4:6" x14ac:dyDescent="0.2">
      <c r="D49" s="96" t="str">
        <f>IF(D36&gt;0,"เกินดุล",IF(D36=0,"สมดุล","ขาดดุล"))</f>
        <v>เกินดุล</v>
      </c>
      <c r="F49" s="96" t="str">
        <f>IF(F36&gt;0,"ผลเกินดุล",IF(F36=0,"ผลสมดุล","ผลขาดดุล"))</f>
        <v>ผลเกินดุล</v>
      </c>
    </row>
  </sheetData>
  <conditionalFormatting sqref="L1:O3 S1:V3 Z1:AC3 AG1:DQ3 E44:H45 L44:O45 E1:H3 AG44:DQ45 DA43:DQ43 Z44:AC45 S44:V45 S49:V65538 Z49:AC65538 AG49:DQ65538 L49:O65538 E48:H48 S5:V16 L5:O16 E5:H16 E18:H32 L18:O32 S18:V32 Z18:AC32 E50:H65538 E49 G49:H49 N48:O48 U48:V48 AB48:AC48 AI48:AL48 AP48:AS48 AW48:AZ48 BD48:BG48 BK48:BN48 BR48:BU48 BY48:CB48 CF48:CI48 CM48:CP48 CT48:CW48 DA48:DD48 DH48:DQ48 Z5:AC13 Z15:AC16 AG5:DQ5 AG14:AR16 AS16:AY16 AZ14:BM16 BN16:BT16 BU14:DC16 DD16:DJ16 AG6:DJ13 AG18:DQ32 A38:XFD41 DK6:DQ16">
    <cfRule type="cellIs" dxfId="60" priority="127" stopIfTrue="1" operator="lessThan">
      <formula>0</formula>
    </cfRule>
  </conditionalFormatting>
  <conditionalFormatting sqref="DK38:DQ40">
    <cfRule type="cellIs" dxfId="59" priority="110" stopIfTrue="1" operator="lessThan">
      <formula>0</formula>
    </cfRule>
  </conditionalFormatting>
  <conditionalFormatting sqref="C43:CZ43">
    <cfRule type="cellIs" dxfId="58" priority="81" stopIfTrue="1" operator="lessThan">
      <formula>0</formula>
    </cfRule>
  </conditionalFormatting>
  <conditionalFormatting sqref="E4:H4">
    <cfRule type="cellIs" dxfId="57" priority="72" stopIfTrue="1" operator="lessThan">
      <formula>0</formula>
    </cfRule>
  </conditionalFormatting>
  <conditionalFormatting sqref="G17:H17">
    <cfRule type="cellIs" dxfId="56" priority="67" stopIfTrue="1" operator="lessThan">
      <formula>0</formula>
    </cfRule>
  </conditionalFormatting>
  <conditionalFormatting sqref="L37 N37:O37">
    <cfRule type="cellIs" dxfId="55" priority="64" stopIfTrue="1" operator="lessThan">
      <formula>0</formula>
    </cfRule>
  </conditionalFormatting>
  <conditionalFormatting sqref="E37 G37:H37 G33:H33 E36:H36 H34:H35">
    <cfRule type="cellIs" dxfId="54" priority="65" stopIfTrue="1" operator="lessThan">
      <formula>0</formula>
    </cfRule>
  </conditionalFormatting>
  <conditionalFormatting sqref="S37 U37:V37">
    <cfRule type="cellIs" dxfId="53" priority="63" stopIfTrue="1" operator="lessThan">
      <formula>0</formula>
    </cfRule>
  </conditionalFormatting>
  <conditionalFormatting sqref="Z37 AB37:AC37">
    <cfRule type="cellIs" dxfId="52" priority="62" stopIfTrue="1" operator="lessThan">
      <formula>0</formula>
    </cfRule>
  </conditionalFormatting>
  <conditionalFormatting sqref="AG37 AI37:AJ37">
    <cfRule type="cellIs" dxfId="51" priority="61" stopIfTrue="1" operator="lessThan">
      <formula>0</formula>
    </cfRule>
  </conditionalFormatting>
  <conditionalFormatting sqref="AN37 AP37:AQ37">
    <cfRule type="cellIs" dxfId="50" priority="60" stopIfTrue="1" operator="lessThan">
      <formula>0</formula>
    </cfRule>
  </conditionalFormatting>
  <conditionalFormatting sqref="AU37 AW37:AX37">
    <cfRule type="cellIs" dxfId="49" priority="59" stopIfTrue="1" operator="lessThan">
      <formula>0</formula>
    </cfRule>
  </conditionalFormatting>
  <conditionalFormatting sqref="BB37 BD37:BE37">
    <cfRule type="cellIs" dxfId="48" priority="58" stopIfTrue="1" operator="lessThan">
      <formula>0</formula>
    </cfRule>
  </conditionalFormatting>
  <conditionalFormatting sqref="BI37 BK37:BL37">
    <cfRule type="cellIs" dxfId="47" priority="57" stopIfTrue="1" operator="lessThan">
      <formula>0</formula>
    </cfRule>
  </conditionalFormatting>
  <conditionalFormatting sqref="BP37 BR37:BS37">
    <cfRule type="cellIs" dxfId="46" priority="56" stopIfTrue="1" operator="lessThan">
      <formula>0</formula>
    </cfRule>
  </conditionalFormatting>
  <conditionalFormatting sqref="BW37 BY37:BZ37">
    <cfRule type="cellIs" dxfId="45" priority="55" stopIfTrue="1" operator="lessThan">
      <formula>0</formula>
    </cfRule>
  </conditionalFormatting>
  <conditionalFormatting sqref="CD37 CF37:CG37">
    <cfRule type="cellIs" dxfId="44" priority="54" stopIfTrue="1" operator="lessThan">
      <formula>0</formula>
    </cfRule>
  </conditionalFormatting>
  <conditionalFormatting sqref="CK37 CM37:CN37">
    <cfRule type="cellIs" dxfId="43" priority="53" stopIfTrue="1" operator="lessThan">
      <formula>0</formula>
    </cfRule>
  </conditionalFormatting>
  <conditionalFormatting sqref="CR37 CT37:CU37">
    <cfRule type="cellIs" dxfId="42" priority="52" stopIfTrue="1" operator="lessThan">
      <formula>0</formula>
    </cfRule>
  </conditionalFormatting>
  <conditionalFormatting sqref="CY37 DA37:DB37">
    <cfRule type="cellIs" dxfId="41" priority="51" stopIfTrue="1" operator="lessThan">
      <formula>0</formula>
    </cfRule>
  </conditionalFormatting>
  <conditionalFormatting sqref="DF37 DH37:DI37">
    <cfRule type="cellIs" dxfId="40" priority="50" stopIfTrue="1" operator="lessThan">
      <formula>0</formula>
    </cfRule>
  </conditionalFormatting>
  <conditionalFormatting sqref="DM37 DO37:DP37">
    <cfRule type="cellIs" dxfId="39" priority="49" stopIfTrue="1" operator="lessThan">
      <formula>0</formula>
    </cfRule>
  </conditionalFormatting>
  <conditionalFormatting sqref="C40">
    <cfRule type="cellIs" dxfId="38" priority="46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37" priority="40" stopIfTrue="1" operator="lessThan">
      <formula>0</formula>
    </cfRule>
  </conditionalFormatting>
  <conditionalFormatting sqref="DO17:DP17">
    <cfRule type="cellIs" dxfId="36" priority="39" stopIfTrue="1" operator="lessThan">
      <formula>0</formula>
    </cfRule>
  </conditionalFormatting>
  <conditionalFormatting sqref="L48">
    <cfRule type="cellIs" dxfId="35" priority="37" stopIfTrue="1" operator="lessThan">
      <formula>0</formula>
    </cfRule>
  </conditionalFormatting>
  <conditionalFormatting sqref="S48">
    <cfRule type="cellIs" dxfId="34" priority="36" stopIfTrue="1" operator="lessThan">
      <formula>0</formula>
    </cfRule>
  </conditionalFormatting>
  <conditionalFormatting sqref="Z48">
    <cfRule type="cellIs" dxfId="33" priority="35" stopIfTrue="1" operator="lessThan">
      <formula>0</formula>
    </cfRule>
  </conditionalFormatting>
  <conditionalFormatting sqref="AG48">
    <cfRule type="cellIs" dxfId="32" priority="34" stopIfTrue="1" operator="lessThan">
      <formula>0</formula>
    </cfRule>
  </conditionalFormatting>
  <conditionalFormatting sqref="AN48">
    <cfRule type="cellIs" dxfId="31" priority="33" stopIfTrue="1" operator="lessThan">
      <formula>0</formula>
    </cfRule>
  </conditionalFormatting>
  <conditionalFormatting sqref="AU48">
    <cfRule type="cellIs" dxfId="30" priority="32" stopIfTrue="1" operator="lessThan">
      <formula>0</formula>
    </cfRule>
  </conditionalFormatting>
  <conditionalFormatting sqref="BB48">
    <cfRule type="cellIs" dxfId="29" priority="31" stopIfTrue="1" operator="lessThan">
      <formula>0</formula>
    </cfRule>
  </conditionalFormatting>
  <conditionalFormatting sqref="BI48">
    <cfRule type="cellIs" dxfId="28" priority="30" stopIfTrue="1" operator="lessThan">
      <formula>0</formula>
    </cfRule>
  </conditionalFormatting>
  <conditionalFormatting sqref="BP48">
    <cfRule type="cellIs" dxfId="27" priority="29" stopIfTrue="1" operator="lessThan">
      <formula>0</formula>
    </cfRule>
  </conditionalFormatting>
  <conditionalFormatting sqref="BW48">
    <cfRule type="cellIs" dxfId="26" priority="28" stopIfTrue="1" operator="lessThan">
      <formula>0</formula>
    </cfRule>
  </conditionalFormatting>
  <conditionalFormatting sqref="CD48">
    <cfRule type="cellIs" dxfId="25" priority="27" stopIfTrue="1" operator="lessThan">
      <formula>0</formula>
    </cfRule>
  </conditionalFormatting>
  <conditionalFormatting sqref="CK48">
    <cfRule type="cellIs" dxfId="24" priority="26" stopIfTrue="1" operator="lessThan">
      <formula>0</formula>
    </cfRule>
  </conditionalFormatting>
  <conditionalFormatting sqref="CR48">
    <cfRule type="cellIs" dxfId="23" priority="25" stopIfTrue="1" operator="lessThan">
      <formula>0</formula>
    </cfRule>
  </conditionalFormatting>
  <conditionalFormatting sqref="CY48">
    <cfRule type="cellIs" dxfId="22" priority="24" stopIfTrue="1" operator="lessThan">
      <formula>0</formula>
    </cfRule>
  </conditionalFormatting>
  <conditionalFormatting sqref="DF48">
    <cfRule type="cellIs" dxfId="21" priority="23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20" priority="19" stopIfTrue="1" operator="lessThan">
      <formula>0</formula>
    </cfRule>
  </conditionalFormatting>
  <conditionalFormatting sqref="O34 V34 AJ34 AQ34 BE34 BL34 BZ34 CG34 CN34 CU34 DB34 DP34">
    <cfRule type="cellIs" dxfId="19" priority="18" stopIfTrue="1" operator="lessThan">
      <formula>0</formula>
    </cfRule>
  </conditionalFormatting>
  <conditionalFormatting sqref="L4:O4">
    <cfRule type="cellIs" dxfId="18" priority="16" stopIfTrue="1" operator="lessThan">
      <formula>0</formula>
    </cfRule>
  </conditionalFormatting>
  <conditionalFormatting sqref="S4:V4">
    <cfRule type="cellIs" dxfId="17" priority="15" stopIfTrue="1" operator="lessThan">
      <formula>0</formula>
    </cfRule>
  </conditionalFormatting>
  <conditionalFormatting sqref="Z4:AC4">
    <cfRule type="cellIs" dxfId="16" priority="14" stopIfTrue="1" operator="lessThan">
      <formula>0</formula>
    </cfRule>
  </conditionalFormatting>
  <conditionalFormatting sqref="AG4:AJ4">
    <cfRule type="cellIs" dxfId="15" priority="13" stopIfTrue="1" operator="lessThan">
      <formula>0</formula>
    </cfRule>
  </conditionalFormatting>
  <conditionalFormatting sqref="AN4:AQ4">
    <cfRule type="cellIs" dxfId="14" priority="12" stopIfTrue="1" operator="lessThan">
      <formula>0</formula>
    </cfRule>
  </conditionalFormatting>
  <conditionalFormatting sqref="AU4:AX4">
    <cfRule type="cellIs" dxfId="13" priority="11" stopIfTrue="1" operator="lessThan">
      <formula>0</formula>
    </cfRule>
  </conditionalFormatting>
  <conditionalFormatting sqref="BB4:BE4">
    <cfRule type="cellIs" dxfId="12" priority="10" stopIfTrue="1" operator="lessThan">
      <formula>0</formula>
    </cfRule>
  </conditionalFormatting>
  <conditionalFormatting sqref="BI4:BL4">
    <cfRule type="cellIs" dxfId="11" priority="9" stopIfTrue="1" operator="lessThan">
      <formula>0</formula>
    </cfRule>
  </conditionalFormatting>
  <conditionalFormatting sqref="BP4:BS4">
    <cfRule type="cellIs" dxfId="10" priority="8" stopIfTrue="1" operator="lessThan">
      <formula>0</formula>
    </cfRule>
  </conditionalFormatting>
  <conditionalFormatting sqref="BW4:BZ4">
    <cfRule type="cellIs" dxfId="9" priority="7" stopIfTrue="1" operator="lessThan">
      <formula>0</formula>
    </cfRule>
  </conditionalFormatting>
  <conditionalFormatting sqref="CD4:CG4">
    <cfRule type="cellIs" dxfId="8" priority="6" stopIfTrue="1" operator="lessThan">
      <formula>0</formula>
    </cfRule>
  </conditionalFormatting>
  <conditionalFormatting sqref="CK4:CN4">
    <cfRule type="cellIs" dxfId="7" priority="5" stopIfTrue="1" operator="lessThan">
      <formula>0</formula>
    </cfRule>
  </conditionalFormatting>
  <conditionalFormatting sqref="CR4:CU4">
    <cfRule type="cellIs" dxfId="6" priority="4" stopIfTrue="1" operator="lessThan">
      <formula>0</formula>
    </cfRule>
  </conditionalFormatting>
  <conditionalFormatting sqref="CY4:DB4">
    <cfRule type="cellIs" dxfId="5" priority="3" stopIfTrue="1" operator="lessThan">
      <formula>0</formula>
    </cfRule>
  </conditionalFormatting>
  <conditionalFormatting sqref="DF4:DI4">
    <cfRule type="cellIs" dxfId="4" priority="2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printOptions horizontalCentered="1"/>
  <pageMargins left="0.11811023622047245" right="0.11811023622047245" top="0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activeCell="E21" sqref="E21"/>
    </sheetView>
  </sheetViews>
  <sheetFormatPr defaultRowHeight="14.25" x14ac:dyDescent="0.2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7" max="7" width="14.375" style="42" bestFit="1" customWidth="1"/>
    <col min="8" max="8" width="18.875" style="42" bestFit="1" customWidth="1"/>
    <col min="9" max="9" width="23.75" style="42" bestFit="1" customWidth="1"/>
    <col min="10" max="10" width="20.75" style="42" bestFit="1" customWidth="1"/>
    <col min="11" max="11" width="14.625" style="42" customWidth="1"/>
  </cols>
  <sheetData>
    <row r="1" spans="1:11" ht="36" x14ac:dyDescent="0.2">
      <c r="A1" s="19"/>
      <c r="B1" s="23" t="s">
        <v>2859</v>
      </c>
      <c r="C1" s="23" t="s">
        <v>2861</v>
      </c>
      <c r="D1" s="26"/>
      <c r="E1" s="44" t="s">
        <v>2866</v>
      </c>
      <c r="G1" s="56"/>
      <c r="H1" s="57" t="s">
        <v>2871</v>
      </c>
      <c r="I1" s="57"/>
      <c r="J1" s="58"/>
      <c r="K1" s="59" t="s">
        <v>2869</v>
      </c>
    </row>
    <row r="2" spans="1:11" ht="36" x14ac:dyDescent="0.2">
      <c r="A2" s="20" t="s">
        <v>2858</v>
      </c>
      <c r="B2" s="24" t="s">
        <v>2860</v>
      </c>
      <c r="C2" s="24" t="s">
        <v>2862</v>
      </c>
      <c r="D2" s="24" t="s">
        <v>2864</v>
      </c>
      <c r="E2" s="45" t="s">
        <v>2867</v>
      </c>
      <c r="G2" s="60" t="s">
        <v>2858</v>
      </c>
      <c r="H2" s="61" t="s">
        <v>2860</v>
      </c>
      <c r="I2" s="61" t="s">
        <v>2862</v>
      </c>
      <c r="J2" s="61" t="s">
        <v>2864</v>
      </c>
      <c r="K2" s="62" t="s">
        <v>2867</v>
      </c>
    </row>
    <row r="3" spans="1:11" ht="18" x14ac:dyDescent="0.2">
      <c r="A3" s="21"/>
      <c r="B3" s="24"/>
      <c r="C3" s="24" t="s">
        <v>2863</v>
      </c>
      <c r="D3" s="24" t="s">
        <v>2865</v>
      </c>
      <c r="E3" s="24"/>
      <c r="G3" s="63"/>
      <c r="H3" s="61"/>
      <c r="I3" s="61" t="s">
        <v>2863</v>
      </c>
      <c r="J3" s="61" t="s">
        <v>2865</v>
      </c>
      <c r="K3" s="61"/>
    </row>
    <row r="4" spans="1:11" ht="18.75" thickBot="1" x14ac:dyDescent="0.25">
      <c r="A4" s="22"/>
      <c r="B4" s="25"/>
      <c r="C4" s="25"/>
      <c r="D4" s="27"/>
      <c r="E4" s="25"/>
      <c r="G4" s="64"/>
      <c r="H4" s="65"/>
      <c r="I4" s="65"/>
      <c r="J4" s="66"/>
      <c r="K4" s="65"/>
    </row>
    <row r="5" spans="1:11" ht="19.5" thickBot="1" x14ac:dyDescent="0.25">
      <c r="A5" s="28" t="s">
        <v>16</v>
      </c>
      <c r="B5" s="30">
        <f>+Planfin_พ.ค.62!D34</f>
        <v>1463400000</v>
      </c>
      <c r="C5" s="30">
        <f>+Planfin_พ.ค.62!D35</f>
        <v>1371100000</v>
      </c>
      <c r="D5" s="30">
        <f>+Planfin_พ.ค.62!D36</f>
        <v>92300000</v>
      </c>
      <c r="E5" s="33" t="str">
        <f>+Planfin_พ.ค.62!D37</f>
        <v>เกินดุล</v>
      </c>
      <c r="G5" s="35" t="s">
        <v>16</v>
      </c>
      <c r="H5" s="36">
        <f>+Planfin_พ.ค.62!F34</f>
        <v>934427383.33000016</v>
      </c>
      <c r="I5" s="36">
        <f>+Planfin_พ.ค.62!F35</f>
        <v>929105115.42999995</v>
      </c>
      <c r="J5" s="36">
        <f>+Planfin_พ.ค.62!F36</f>
        <v>5322267.9000002146</v>
      </c>
      <c r="K5" s="37" t="str">
        <f>+Planfin_พ.ค.62!F37</f>
        <v>ผลเกินดุล</v>
      </c>
    </row>
    <row r="6" spans="1:11" ht="19.5" thickBot="1" x14ac:dyDescent="0.25">
      <c r="A6" s="28" t="s">
        <v>300</v>
      </c>
      <c r="B6" s="30">
        <f>+Planfin_พ.ค.62!K34</f>
        <v>433500000</v>
      </c>
      <c r="C6" s="30">
        <f>+Planfin_พ.ค.62!K35</f>
        <v>432500000</v>
      </c>
      <c r="D6" s="30">
        <f>+Planfin_พ.ค.62!K36</f>
        <v>1000000</v>
      </c>
      <c r="E6" s="33" t="str">
        <f>+Planfin_พ.ค.62!K37</f>
        <v>เกินดุล</v>
      </c>
      <c r="G6" s="35" t="s">
        <v>300</v>
      </c>
      <c r="H6" s="36">
        <f>+Planfin_พ.ค.62!M34</f>
        <v>261983788.81999996</v>
      </c>
      <c r="I6" s="36">
        <f>+Planfin_พ.ค.62!M35</f>
        <v>283997421.45999998</v>
      </c>
      <c r="J6" s="36">
        <f>+Planfin_พ.ค.62!M36</f>
        <v>-22013632.640000015</v>
      </c>
      <c r="K6" s="38" t="str">
        <f>+Planfin_พ.ค.62!M37</f>
        <v>ผลขาดดุล</v>
      </c>
    </row>
    <row r="7" spans="1:11" ht="19.5" thickBot="1" x14ac:dyDescent="0.25">
      <c r="A7" s="28" t="s">
        <v>462</v>
      </c>
      <c r="B7" s="30">
        <f>+Planfin_พ.ค.62!R34</f>
        <v>104842750</v>
      </c>
      <c r="C7" s="30">
        <f>+Planfin_พ.ค.62!R35</f>
        <v>102766114.99000001</v>
      </c>
      <c r="D7" s="30">
        <f>+Planfin_พ.ค.62!R36</f>
        <v>2076635.0099999905</v>
      </c>
      <c r="E7" s="33" t="str">
        <f>+Planfin_พ.ค.62!R37</f>
        <v>เกินดุล</v>
      </c>
      <c r="G7" s="35" t="s">
        <v>462</v>
      </c>
      <c r="H7" s="36">
        <f>+Planfin_พ.ค.62!T34</f>
        <v>73909267.780000016</v>
      </c>
      <c r="I7" s="36">
        <f>+Planfin_พ.ค.62!T35</f>
        <v>67315648.620000005</v>
      </c>
      <c r="J7" s="36">
        <f>+Planfin_พ.ค.62!T36</f>
        <v>6593619.1600000113</v>
      </c>
      <c r="K7" s="38" t="str">
        <f>+Planfin_พ.ค.62!T37</f>
        <v>ผลเกินดุล</v>
      </c>
    </row>
    <row r="8" spans="1:11" ht="19.5" thickBot="1" x14ac:dyDescent="0.25">
      <c r="A8" s="28" t="s">
        <v>2868</v>
      </c>
      <c r="B8" s="30">
        <f>+Planfin_พ.ค.62!Y34</f>
        <v>88478592.870000005</v>
      </c>
      <c r="C8" s="30">
        <f>+Planfin_พ.ค.62!Y35</f>
        <v>87232205.939999998</v>
      </c>
      <c r="D8" s="30">
        <f>+Planfin_พ.ค.62!Y36</f>
        <v>1246386.9300000072</v>
      </c>
      <c r="E8" s="33" t="str">
        <f>+Planfin_พ.ค.62!Y37</f>
        <v>เกินดุล</v>
      </c>
      <c r="G8" s="35" t="s">
        <v>2868</v>
      </c>
      <c r="H8" s="36">
        <f>+Planfin_พ.ค.62!AA34</f>
        <v>57291370.329999998</v>
      </c>
      <c r="I8" s="36">
        <f>+Planfin_พ.ค.62!AA35</f>
        <v>51956145.769999996</v>
      </c>
      <c r="J8" s="36">
        <f>+Planfin_พ.ค.62!AA36</f>
        <v>5335224.5600000024</v>
      </c>
      <c r="K8" s="38" t="str">
        <f>+Planfin_พ.ค.62!AA37</f>
        <v>ผลเกินดุล</v>
      </c>
    </row>
    <row r="9" spans="1:11" ht="19.5" thickBot="1" x14ac:dyDescent="0.25">
      <c r="A9" s="28" t="s">
        <v>1613</v>
      </c>
      <c r="B9" s="30">
        <f>+Planfin_พ.ค.62!AF34</f>
        <v>76642188.239999995</v>
      </c>
      <c r="C9" s="30">
        <f>+Planfin_พ.ค.62!AF35</f>
        <v>73479134.400000006</v>
      </c>
      <c r="D9" s="30">
        <f>+Planfin_พ.ค.62!AF36</f>
        <v>3163053.8399999887</v>
      </c>
      <c r="E9" s="33" t="str">
        <f>+Planfin_พ.ค.62!AF37</f>
        <v>เกินดุล</v>
      </c>
      <c r="G9" s="35" t="s">
        <v>1613</v>
      </c>
      <c r="H9" s="36">
        <f>+Planfin_พ.ค.62!AH34</f>
        <v>60071141.910000011</v>
      </c>
      <c r="I9" s="36">
        <f>+Planfin_พ.ค.62!AH35</f>
        <v>54256436.860000007</v>
      </c>
      <c r="J9" s="36">
        <f>+Planfin_พ.ค.62!AH36</f>
        <v>5814705.0500000045</v>
      </c>
      <c r="K9" s="38" t="str">
        <f>+Planfin_พ.ค.62!AH37</f>
        <v>ผลเกินดุล</v>
      </c>
    </row>
    <row r="10" spans="1:11" ht="19.5" thickBot="1" x14ac:dyDescent="0.25">
      <c r="A10" s="28" t="s">
        <v>468</v>
      </c>
      <c r="B10" s="30">
        <f>+Planfin_พ.ค.62!AM34</f>
        <v>71208500</v>
      </c>
      <c r="C10" s="30">
        <f>+Planfin_พ.ค.62!AM35</f>
        <v>69951300</v>
      </c>
      <c r="D10" s="30">
        <f>+Planfin_พ.ค.62!AM36</f>
        <v>1257200</v>
      </c>
      <c r="E10" s="33" t="str">
        <f>+Planfin_พ.ค.62!AM37</f>
        <v>เกินดุล</v>
      </c>
      <c r="G10" s="35" t="s">
        <v>468</v>
      </c>
      <c r="H10" s="36">
        <f>+Planfin_พ.ค.62!AO34</f>
        <v>52811020.350000001</v>
      </c>
      <c r="I10" s="36">
        <f>+Planfin_พ.ค.62!AO35</f>
        <v>48272376.539999999</v>
      </c>
      <c r="J10" s="36">
        <f>+Planfin_พ.ค.62!AO36</f>
        <v>4538643.8100000024</v>
      </c>
      <c r="K10" s="38" t="str">
        <f>+Planfin_พ.ค.62!AO37</f>
        <v>ผลเกินดุล</v>
      </c>
    </row>
    <row r="11" spans="1:11" ht="19.5" thickBot="1" x14ac:dyDescent="0.25">
      <c r="A11" s="28" t="s">
        <v>470</v>
      </c>
      <c r="B11" s="30">
        <f>+Planfin_พ.ค.62!AT34</f>
        <v>192795743.91999999</v>
      </c>
      <c r="C11" s="30">
        <f>+Planfin_พ.ค.62!AT35</f>
        <v>183399984.87</v>
      </c>
      <c r="D11" s="30">
        <f>+Planfin_พ.ค.62!AT36</f>
        <v>9395759.0499999821</v>
      </c>
      <c r="E11" s="33" t="str">
        <f>+Planfin_พ.ค.62!AT37</f>
        <v>เกินดุล</v>
      </c>
      <c r="G11" s="35" t="s">
        <v>470</v>
      </c>
      <c r="H11" s="36">
        <f>+Planfin_พ.ค.62!AV34</f>
        <v>147116103.81000003</v>
      </c>
      <c r="I11" s="36">
        <f>+Planfin_พ.ค.62!AV35</f>
        <v>128196134.07000002</v>
      </c>
      <c r="J11" s="36">
        <f>+Planfin_พ.ค.62!AV36</f>
        <v>18919969.74000001</v>
      </c>
      <c r="K11" s="37" t="str">
        <f>+Planfin_พ.ค.62!AV37</f>
        <v>ผลเกินดุล</v>
      </c>
    </row>
    <row r="12" spans="1:11" ht="19.5" thickBot="1" x14ac:dyDescent="0.25">
      <c r="A12" s="28" t="s">
        <v>472</v>
      </c>
      <c r="B12" s="30">
        <f>+Planfin_พ.ค.62!BA34</f>
        <v>82455000</v>
      </c>
      <c r="C12" s="30">
        <f>+Planfin_พ.ค.62!BA35</f>
        <v>82239810</v>
      </c>
      <c r="D12" s="30">
        <f>+Planfin_พ.ค.62!BA36</f>
        <v>215190</v>
      </c>
      <c r="E12" s="33" t="str">
        <f>+Planfin_พ.ค.62!BA37</f>
        <v>เกินดุล</v>
      </c>
      <c r="G12" s="35" t="s">
        <v>472</v>
      </c>
      <c r="H12" s="36">
        <f>+Planfin_พ.ค.62!BC34</f>
        <v>64393348.93</v>
      </c>
      <c r="I12" s="36">
        <f>+Planfin_พ.ค.62!BC35</f>
        <v>51116851.919999994</v>
      </c>
      <c r="J12" s="36">
        <f>+Planfin_พ.ค.62!BC36</f>
        <v>13276497.010000005</v>
      </c>
      <c r="K12" s="38" t="str">
        <f>+Planfin_พ.ค.62!BC37</f>
        <v>ผลเกินดุล</v>
      </c>
    </row>
    <row r="13" spans="1:11" ht="19.5" thickBot="1" x14ac:dyDescent="0.25">
      <c r="A13" s="28" t="s">
        <v>474</v>
      </c>
      <c r="B13" s="30">
        <f>+Planfin_พ.ค.62!BH34</f>
        <v>88143752.550000012</v>
      </c>
      <c r="C13" s="30">
        <f>+Planfin_พ.ค.62!BH35</f>
        <v>84143677.090000004</v>
      </c>
      <c r="D13" s="30">
        <f>+Planfin_พ.ค.62!BH36</f>
        <v>4000075.4600000083</v>
      </c>
      <c r="E13" s="33" t="str">
        <f>+Planfin_พ.ค.62!BH37</f>
        <v>เกินดุล</v>
      </c>
      <c r="G13" s="35" t="s">
        <v>474</v>
      </c>
      <c r="H13" s="36">
        <f>+Planfin_พ.ค.62!BJ34</f>
        <v>64434697.870000012</v>
      </c>
      <c r="I13" s="36">
        <f>+Planfin_พ.ค.62!BJ35</f>
        <v>54404805.269999996</v>
      </c>
      <c r="J13" s="36">
        <f>+Planfin_พ.ค.62!BJ36</f>
        <v>10029892.600000016</v>
      </c>
      <c r="K13" s="38" t="str">
        <f>+Planfin_พ.ค.62!BJ37</f>
        <v>ผลเกินดุล</v>
      </c>
    </row>
    <row r="14" spans="1:11" ht="19.5" thickBot="1" x14ac:dyDescent="0.25">
      <c r="A14" s="28" t="s">
        <v>476</v>
      </c>
      <c r="B14" s="30">
        <f>+Planfin_พ.ค.62!BO34</f>
        <v>80310000</v>
      </c>
      <c r="C14" s="30">
        <f>+Planfin_พ.ค.62!BO35</f>
        <v>78200000</v>
      </c>
      <c r="D14" s="30">
        <f>+Planfin_พ.ค.62!BO36</f>
        <v>2110000</v>
      </c>
      <c r="E14" s="33" t="str">
        <f>+Planfin_พ.ค.62!BO37</f>
        <v>เกินดุล</v>
      </c>
      <c r="G14" s="35" t="s">
        <v>476</v>
      </c>
      <c r="H14" s="36">
        <f>+Planfin_พ.ค.62!BQ34</f>
        <v>64879376.480000004</v>
      </c>
      <c r="I14" s="36">
        <f>+Planfin_พ.ค.62!BQ35</f>
        <v>54257556.909999996</v>
      </c>
      <c r="J14" s="36">
        <f>+Planfin_พ.ค.62!BQ36</f>
        <v>10621819.570000008</v>
      </c>
      <c r="K14" s="37" t="str">
        <f>+Planfin_พ.ค.62!BQ37</f>
        <v>ผลเกินดุล</v>
      </c>
    </row>
    <row r="15" spans="1:11" ht="19.5" thickBot="1" x14ac:dyDescent="0.25">
      <c r="A15" s="28" t="s">
        <v>478</v>
      </c>
      <c r="B15" s="30">
        <f>+Planfin_พ.ค.62!BV34</f>
        <v>82522320.210000008</v>
      </c>
      <c r="C15" s="30">
        <f>+Planfin_พ.ค.62!BV35</f>
        <v>82305386</v>
      </c>
      <c r="D15" s="30">
        <f>+Planfin_พ.ค.62!BV36</f>
        <v>216934.21000000834</v>
      </c>
      <c r="E15" s="33" t="str">
        <f>+Planfin_พ.ค.62!BV37</f>
        <v>เกินดุล</v>
      </c>
      <c r="G15" s="35" t="s">
        <v>478</v>
      </c>
      <c r="H15" s="36">
        <f>+Planfin_พ.ค.62!BX34</f>
        <v>66787709.940000005</v>
      </c>
      <c r="I15" s="36">
        <f>+Planfin_พ.ค.62!BX35</f>
        <v>52363360.829999998</v>
      </c>
      <c r="J15" s="36">
        <f>+Planfin_พ.ค.62!BX36</f>
        <v>14424349.110000007</v>
      </c>
      <c r="K15" s="37" t="str">
        <f>+Planfin_พ.ค.62!BX37</f>
        <v>ผลเกินดุล</v>
      </c>
    </row>
    <row r="16" spans="1:11" ht="19.5" thickBot="1" x14ac:dyDescent="0.25">
      <c r="A16" s="28" t="s">
        <v>480</v>
      </c>
      <c r="B16" s="30">
        <f>+Planfin_พ.ค.62!CC34</f>
        <v>138082583.66999999</v>
      </c>
      <c r="C16" s="30">
        <f>+Planfin_พ.ค.62!CC35</f>
        <v>126367754.84999998</v>
      </c>
      <c r="D16" s="30">
        <f>+Planfin_พ.ค.62!CC36</f>
        <v>11714828.820000008</v>
      </c>
      <c r="E16" s="33" t="str">
        <f>+Planfin_พ.ค.62!CC37</f>
        <v>เกินดุล</v>
      </c>
      <c r="G16" s="35" t="s">
        <v>480</v>
      </c>
      <c r="H16" s="36">
        <f>+Planfin_พ.ค.62!CE34</f>
        <v>100298859.55999999</v>
      </c>
      <c r="I16" s="36">
        <f>+Planfin_พ.ค.62!CE35</f>
        <v>91764079.309999973</v>
      </c>
      <c r="J16" s="36">
        <f>+Planfin_พ.ค.62!CE36</f>
        <v>8534780.2500000149</v>
      </c>
      <c r="K16" s="37" t="str">
        <f>+Planfin_พ.ค.62!CE37</f>
        <v>ผลเกินดุล</v>
      </c>
    </row>
    <row r="17" spans="1:11" ht="19.5" thickBot="1" x14ac:dyDescent="0.25">
      <c r="A17" s="28" t="s">
        <v>482</v>
      </c>
      <c r="B17" s="30">
        <f>+Planfin_พ.ค.62!CJ34</f>
        <v>44836000</v>
      </c>
      <c r="C17" s="30">
        <f>+Planfin_พ.ค.62!CJ35</f>
        <v>44672000</v>
      </c>
      <c r="D17" s="30">
        <f>+Planfin_พ.ค.62!CJ36</f>
        <v>164000</v>
      </c>
      <c r="E17" s="33" t="str">
        <f>+Planfin_พ.ค.62!CJ37</f>
        <v>เกินดุล</v>
      </c>
      <c r="G17" s="35" t="s">
        <v>482</v>
      </c>
      <c r="H17" s="36">
        <f>+Planfin_พ.ค.62!CL34</f>
        <v>36074330.710000008</v>
      </c>
      <c r="I17" s="36">
        <f>+Planfin_พ.ค.62!CL35</f>
        <v>28912751.630000003</v>
      </c>
      <c r="J17" s="36">
        <f>+Planfin_พ.ค.62!CL36</f>
        <v>7161579.0800000057</v>
      </c>
      <c r="K17" s="37" t="str">
        <f>+Planfin_พ.ค.62!CL37</f>
        <v>ผลเกินดุล</v>
      </c>
    </row>
    <row r="18" spans="1:11" ht="19.5" thickBot="1" x14ac:dyDescent="0.25">
      <c r="A18" s="28" t="s">
        <v>484</v>
      </c>
      <c r="B18" s="30">
        <f>+Planfin_พ.ค.62!CQ34</f>
        <v>109870031.95999999</v>
      </c>
      <c r="C18" s="30">
        <f>+Planfin_พ.ค.62!CQ35</f>
        <v>106496484.77</v>
      </c>
      <c r="D18" s="30">
        <f>+Planfin_พ.ค.62!CQ36</f>
        <v>3373547.1899999976</v>
      </c>
      <c r="E18" s="33" t="str">
        <f>+Planfin_พ.ค.62!CQ37</f>
        <v>เกินดุล</v>
      </c>
      <c r="G18" s="35" t="s">
        <v>484</v>
      </c>
      <c r="H18" s="36">
        <f>+Planfin_พ.ค.62!CS34</f>
        <v>75882308.790000007</v>
      </c>
      <c r="I18" s="36">
        <f>+Planfin_พ.ค.62!CS35</f>
        <v>68932872.680000007</v>
      </c>
      <c r="J18" s="36">
        <f>+Planfin_พ.ค.62!CS36</f>
        <v>6949436.1099999994</v>
      </c>
      <c r="K18" s="37" t="str">
        <f>+Planfin_พ.ค.62!CS37</f>
        <v>ผลเกินดุล</v>
      </c>
    </row>
    <row r="19" spans="1:11" ht="19.5" thickBot="1" x14ac:dyDescent="0.25">
      <c r="A19" s="28" t="s">
        <v>486</v>
      </c>
      <c r="B19" s="30">
        <f>+Planfin_พ.ค.62!CX34</f>
        <v>49994481</v>
      </c>
      <c r="C19" s="30">
        <f>+Planfin_พ.ค.62!CX35</f>
        <v>48422900</v>
      </c>
      <c r="D19" s="30">
        <f>+Planfin_พ.ค.62!CX36</f>
        <v>1571581</v>
      </c>
      <c r="E19" s="33" t="str">
        <f>+Planfin_พ.ค.62!CX37</f>
        <v>เกินดุล</v>
      </c>
      <c r="G19" s="35" t="s">
        <v>486</v>
      </c>
      <c r="H19" s="36">
        <f>+Planfin_พ.ค.62!CZ34</f>
        <v>36119667.469999999</v>
      </c>
      <c r="I19" s="36">
        <f>+Planfin_พ.ค.62!CZ35</f>
        <v>32236326.680000003</v>
      </c>
      <c r="J19" s="36">
        <f>+Planfin_พ.ค.62!CZ36</f>
        <v>3883340.7899999954</v>
      </c>
      <c r="K19" s="37" t="str">
        <f>+Planfin_พ.ค.62!CZ37</f>
        <v>ผลเกินดุล</v>
      </c>
    </row>
    <row r="20" spans="1:11" ht="19.5" thickBot="1" x14ac:dyDescent="0.25">
      <c r="A20" s="28" t="s">
        <v>488</v>
      </c>
      <c r="B20" s="30">
        <f>+Planfin_พ.ค.62!DE34</f>
        <v>53566300</v>
      </c>
      <c r="C20" s="30">
        <f>+Planfin_พ.ค.62!DE35</f>
        <v>53518500</v>
      </c>
      <c r="D20" s="30">
        <f>+Planfin_พ.ค.62!DE36</f>
        <v>47800</v>
      </c>
      <c r="E20" s="33" t="str">
        <f>+Planfin_พ.ค.62!DE37</f>
        <v>เกินดุล</v>
      </c>
      <c r="G20" s="35" t="s">
        <v>488</v>
      </c>
      <c r="H20" s="36">
        <f>+Planfin_พ.ค.62!DG34</f>
        <v>38930205.699999996</v>
      </c>
      <c r="I20" s="36">
        <f>+Planfin_พ.ค.62!DG35</f>
        <v>35943953.07</v>
      </c>
      <c r="J20" s="36">
        <f>+Planfin_พ.ค.62!DG36</f>
        <v>2986252.6299999952</v>
      </c>
      <c r="K20" s="37" t="str">
        <f>+Planfin_พ.ค.62!DG37</f>
        <v>ผลเกินดุล</v>
      </c>
    </row>
    <row r="21" spans="1:11" ht="19.5" thickBot="1" x14ac:dyDescent="0.25">
      <c r="A21" s="31" t="s">
        <v>2789</v>
      </c>
      <c r="B21" s="32">
        <f>+Planfin_พ.ค.62!DL34</f>
        <v>3022663751.4399996</v>
      </c>
      <c r="C21" s="32">
        <f>+Planfin_พ.ค.62!DL35</f>
        <v>3096883252.9100008</v>
      </c>
      <c r="D21" s="32">
        <f>+Planfin_พ.ค.62!DL36</f>
        <v>-74219501.470001221</v>
      </c>
      <c r="E21" s="34" t="str">
        <f>+Planfin_พ.ค.62!DL37</f>
        <v>ขาดดุล</v>
      </c>
      <c r="G21" s="39" t="s">
        <v>2789</v>
      </c>
      <c r="H21" s="40">
        <f>+Planfin_พ.ค.62!DN34</f>
        <v>2135410581.78</v>
      </c>
      <c r="I21" s="40">
        <f>+Planfin_พ.ค.62!DN35</f>
        <v>2033031837.05</v>
      </c>
      <c r="J21" s="40">
        <f>+Planfin_พ.ค.62!DN36</f>
        <v>102378744.73000002</v>
      </c>
      <c r="K21" s="41" t="str">
        <f>+Planfin_พ.ค.62!DN37</f>
        <v>ผลเกินดุล</v>
      </c>
    </row>
    <row r="23" spans="1:11" x14ac:dyDescent="0.2">
      <c r="B23" s="29">
        <f>SUM(B5:B20)</f>
        <v>3160648244.4200001</v>
      </c>
      <c r="C23" s="29">
        <f>SUM(C5:C20)</f>
        <v>3026795252.9100003</v>
      </c>
      <c r="D23" s="29">
        <f>SUM(D5:D20)</f>
        <v>133852991.50999999</v>
      </c>
      <c r="H23" s="43">
        <f>SUM(H5:H20)</f>
        <v>2135410581.7800002</v>
      </c>
      <c r="I23" s="43">
        <f>SUM(I5:I20)</f>
        <v>2033031837.0499997</v>
      </c>
      <c r="J23" s="43">
        <f>SUM(J5:J20)</f>
        <v>102378744.73000027</v>
      </c>
    </row>
  </sheetData>
  <pageMargins left="0.17" right="0.28000000000000003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H11" sqref="H11"/>
    </sheetView>
  </sheetViews>
  <sheetFormatPr defaultColWidth="24.375" defaultRowHeight="15" x14ac:dyDescent="0.2"/>
  <cols>
    <col min="1" max="1" width="17.625" style="74" bestFit="1" customWidth="1"/>
    <col min="2" max="2" width="20.375" style="74" customWidth="1"/>
    <col min="3" max="3" width="19.875" style="74" customWidth="1"/>
    <col min="4" max="4" width="11.25" style="74" bestFit="1" customWidth="1"/>
    <col min="5" max="5" width="10.125" style="74" bestFit="1" customWidth="1"/>
    <col min="6" max="6" width="3.25" style="74" customWidth="1"/>
    <col min="7" max="7" width="17.625" style="74" bestFit="1" customWidth="1"/>
    <col min="8" max="8" width="20" style="74" customWidth="1"/>
    <col min="9" max="9" width="18.375" style="74" customWidth="1"/>
    <col min="10" max="10" width="11.25" style="74" bestFit="1" customWidth="1"/>
    <col min="11" max="11" width="9.375" style="74" bestFit="1" customWidth="1"/>
    <col min="12" max="16384" width="24.375" style="74"/>
  </cols>
  <sheetData>
    <row r="1" spans="1:11" ht="28.5" customHeight="1" x14ac:dyDescent="0.2">
      <c r="B1" s="82"/>
      <c r="C1" s="82"/>
      <c r="D1" s="259" t="s">
        <v>2899</v>
      </c>
      <c r="E1" s="259"/>
      <c r="G1" s="254" t="s">
        <v>2900</v>
      </c>
      <c r="H1" s="254"/>
      <c r="I1" s="254"/>
      <c r="J1" s="254"/>
      <c r="K1" s="254"/>
    </row>
    <row r="2" spans="1:11" ht="75" customHeight="1" x14ac:dyDescent="0.2">
      <c r="A2" s="250" t="s">
        <v>2858</v>
      </c>
      <c r="B2" s="250" t="s">
        <v>2895</v>
      </c>
      <c r="C2" s="250" t="s">
        <v>2896</v>
      </c>
      <c r="D2" s="252" t="s">
        <v>2875</v>
      </c>
      <c r="E2" s="253"/>
      <c r="G2" s="255" t="s">
        <v>2858</v>
      </c>
      <c r="H2" s="75" t="s">
        <v>2897</v>
      </c>
      <c r="I2" s="75" t="s">
        <v>2898</v>
      </c>
      <c r="J2" s="257" t="s">
        <v>2875</v>
      </c>
      <c r="K2" s="258"/>
    </row>
    <row r="3" spans="1:11" x14ac:dyDescent="0.2">
      <c r="A3" s="251"/>
      <c r="B3" s="251"/>
      <c r="C3" s="251"/>
      <c r="D3" s="71" t="s">
        <v>2876</v>
      </c>
      <c r="E3" s="71" t="s">
        <v>2877</v>
      </c>
      <c r="G3" s="256"/>
      <c r="H3" s="76"/>
      <c r="I3" s="76"/>
      <c r="J3" s="77" t="s">
        <v>2876</v>
      </c>
      <c r="K3" s="78" t="s">
        <v>2877</v>
      </c>
    </row>
    <row r="4" spans="1:11" x14ac:dyDescent="0.2">
      <c r="A4" s="72" t="s">
        <v>16</v>
      </c>
      <c r="B4" s="83">
        <f>+Planfin_พ.ค.62!E17</f>
        <v>989011015.42666674</v>
      </c>
      <c r="C4" s="83">
        <f>+Planfin_พ.ค.62!F17</f>
        <v>954532906.47000015</v>
      </c>
      <c r="D4" s="83">
        <f>+Planfin_พ.ค.62!G17</f>
        <v>-34478108.956666589</v>
      </c>
      <c r="E4" s="79">
        <f>+Planfin_พ.ค.62!H17</f>
        <v>-3.4861198125070909</v>
      </c>
      <c r="G4" s="72" t="s">
        <v>16</v>
      </c>
      <c r="H4" s="86">
        <f>+Planfin_พ.ค.62!E33</f>
        <v>980733333.33333325</v>
      </c>
      <c r="I4" s="86">
        <f>+Planfin_พ.ค.62!F33</f>
        <v>997864267.82999992</v>
      </c>
      <c r="J4" s="86">
        <f>+Planfin_พ.ค.62!G33</f>
        <v>17130934.49666667</v>
      </c>
      <c r="K4" s="80">
        <f>+Planfin_พ.ค.62!H33</f>
        <v>1.7467474505472103</v>
      </c>
    </row>
    <row r="5" spans="1:11" x14ac:dyDescent="0.2">
      <c r="A5" s="72" t="s">
        <v>2033</v>
      </c>
      <c r="B5" s="83">
        <f>+Planfin_พ.ค.62!L17</f>
        <v>322126666.66666663</v>
      </c>
      <c r="C5" s="83">
        <f>+Planfin_พ.ค.62!M17</f>
        <v>311336949.75999993</v>
      </c>
      <c r="D5" s="83">
        <f>+Planfin_พ.ค.62!N17</f>
        <v>-10789716.906666696</v>
      </c>
      <c r="E5" s="79">
        <f>+Planfin_พ.ค.62!O17</f>
        <v>-3.3495261408555734</v>
      </c>
      <c r="G5" s="72" t="s">
        <v>2033</v>
      </c>
      <c r="H5" s="86">
        <f>+Planfin_พ.ค.62!L33</f>
        <v>319266666.66666669</v>
      </c>
      <c r="I5" s="86">
        <f>+Planfin_พ.ค.62!M33</f>
        <v>313308233.94</v>
      </c>
      <c r="J5" s="86">
        <f>+Planfin_พ.ค.62!N33</f>
        <v>-5958432.7266666889</v>
      </c>
      <c r="K5" s="80">
        <f>+Planfin_พ.ค.62!O33</f>
        <v>-1.8662871351012806</v>
      </c>
    </row>
    <row r="6" spans="1:11" x14ac:dyDescent="0.2">
      <c r="A6" s="72" t="s">
        <v>2086</v>
      </c>
      <c r="B6" s="83">
        <f>+Planfin_พ.ค.62!S17</f>
        <v>71056441.480000004</v>
      </c>
      <c r="C6" s="83">
        <f>+Planfin_พ.ค.62!T17</f>
        <v>75651180.000000015</v>
      </c>
      <c r="D6" s="83">
        <f>+Planfin_พ.ค.62!U17</f>
        <v>4594738.5200000107</v>
      </c>
      <c r="E6" s="79">
        <f>+Planfin_พ.ค.62!V17</f>
        <v>6.4663222985818596</v>
      </c>
      <c r="G6" s="72" t="s">
        <v>2086</v>
      </c>
      <c r="H6" s="86">
        <f>+Planfin_พ.ค.62!S33</f>
        <v>69995311.326666668</v>
      </c>
      <c r="I6" s="86">
        <f>+Planfin_พ.ค.62!T33</f>
        <v>68784110.780000001</v>
      </c>
      <c r="J6" s="86">
        <f>+Planfin_พ.ค.62!U33</f>
        <v>-1211200.5466666669</v>
      </c>
      <c r="K6" s="80">
        <f>+Planfin_พ.ค.62!V33</f>
        <v>-1.7304023994036102</v>
      </c>
    </row>
    <row r="7" spans="1:11" x14ac:dyDescent="0.2">
      <c r="A7" s="72" t="s">
        <v>2403</v>
      </c>
      <c r="B7" s="83">
        <f>+Planfin_พ.ค.62!Z17</f>
        <v>95678341.399999991</v>
      </c>
      <c r="C7" s="83">
        <f>+Planfin_พ.ค.62!AA17</f>
        <v>112330289.55999999</v>
      </c>
      <c r="D7" s="83">
        <f>+Planfin_พ.ค.62!AB17</f>
        <v>16651948.159999996</v>
      </c>
      <c r="E7" s="79">
        <f>+Planfin_พ.ค.62!AC17</f>
        <v>17.404093670879622</v>
      </c>
      <c r="G7" s="72" t="s">
        <v>2403</v>
      </c>
      <c r="H7" s="86">
        <f>+Planfin_พ.ค.62!Z33</f>
        <v>60113231.759999998</v>
      </c>
      <c r="I7" s="86">
        <f>+Planfin_พ.ค.62!AA33</f>
        <v>53905538.119999997</v>
      </c>
      <c r="J7" s="86">
        <f>+Planfin_พ.ค.62!AB33</f>
        <v>-6207693.6400000006</v>
      </c>
      <c r="K7" s="80">
        <f>+Planfin_พ.ค.62!AC33</f>
        <v>-10.32666762083929</v>
      </c>
    </row>
    <row r="8" spans="1:11" x14ac:dyDescent="0.2">
      <c r="A8" s="72" t="s">
        <v>2088</v>
      </c>
      <c r="B8" s="84">
        <f>+Planfin_พ.ค.62!AG17</f>
        <v>54771884.686666667</v>
      </c>
      <c r="C8" s="84">
        <f>+Planfin_พ.ค.62!AH17</f>
        <v>64225280.70000001</v>
      </c>
      <c r="D8" s="84">
        <f>+Planfin_พ.ค.62!AI17</f>
        <v>9453396.013333343</v>
      </c>
      <c r="E8" s="81">
        <f>+Planfin_พ.ค.62!AJ17</f>
        <v>17.259577733016407</v>
      </c>
      <c r="G8" s="72" t="s">
        <v>2088</v>
      </c>
      <c r="H8" s="86">
        <f>+Planfin_พ.ค.62!AG33</f>
        <v>52212895.06666667</v>
      </c>
      <c r="I8" s="86">
        <f>+Planfin_พ.ค.62!AH33</f>
        <v>57193689.74000001</v>
      </c>
      <c r="J8" s="86">
        <f>+Planfin_พ.ค.62!AI33</f>
        <v>4980794.6733333394</v>
      </c>
      <c r="K8" s="80">
        <f>+Planfin_พ.ค.62!AJ33</f>
        <v>9.5393957124456357</v>
      </c>
    </row>
    <row r="9" spans="1:11" x14ac:dyDescent="0.2">
      <c r="A9" s="72" t="s">
        <v>2089</v>
      </c>
      <c r="B9" s="84">
        <f>+Planfin_พ.ค.62!AN17</f>
        <v>48545666.666666664</v>
      </c>
      <c r="C9" s="84">
        <f>+Planfin_พ.ค.62!AO17</f>
        <v>53351737.480000004</v>
      </c>
      <c r="D9" s="84">
        <f>+Planfin_พ.ค.62!AP17</f>
        <v>4806070.81333334</v>
      </c>
      <c r="E9" s="81">
        <f>+Planfin_พ.ค.62!AQ17</f>
        <v>9.9001026112869823</v>
      </c>
      <c r="G9" s="72" t="s">
        <v>2089</v>
      </c>
      <c r="H9" s="86">
        <f>+Planfin_พ.ค.62!AN33</f>
        <v>48500866.666666672</v>
      </c>
      <c r="I9" s="86">
        <f>+Planfin_พ.ค.62!AO33</f>
        <v>50157594.850000001</v>
      </c>
      <c r="J9" s="86">
        <f>+Planfin_พ.ค.62!AP33</f>
        <v>1656728.1833333299</v>
      </c>
      <c r="K9" s="80">
        <f>+Planfin_พ.ค.62!AQ33</f>
        <v>3.4158733589640251</v>
      </c>
    </row>
    <row r="10" spans="1:11" x14ac:dyDescent="0.2">
      <c r="A10" s="72" t="s">
        <v>2090</v>
      </c>
      <c r="B10" s="84">
        <f>+Planfin_พ.ค.62!AU17</f>
        <v>136544629.28</v>
      </c>
      <c r="C10" s="84">
        <f>+Planfin_พ.ค.62!AV17</f>
        <v>151119103.81000003</v>
      </c>
      <c r="D10" s="84">
        <f>+Planfin_พ.ค.62!AW17</f>
        <v>14574474.530000031</v>
      </c>
      <c r="E10" s="81">
        <f>+Planfin_พ.ค.62!AX17</f>
        <v>10.673780877981985</v>
      </c>
      <c r="G10" s="72" t="s">
        <v>2090</v>
      </c>
      <c r="H10" s="86">
        <f>+Planfin_พ.ค.62!AU33</f>
        <v>137227103.28666669</v>
      </c>
      <c r="I10" s="86">
        <f>+Planfin_พ.ค.62!AV33</f>
        <v>141618654.87</v>
      </c>
      <c r="J10" s="86">
        <f>+Planfin_พ.ค.62!AW33</f>
        <v>4391551.5833333135</v>
      </c>
      <c r="K10" s="80">
        <f>+Planfin_พ.ค.62!AX33</f>
        <v>3.2002071589016823</v>
      </c>
    </row>
    <row r="11" spans="1:11" x14ac:dyDescent="0.2">
      <c r="A11" s="72" t="s">
        <v>2091</v>
      </c>
      <c r="B11" s="84">
        <f>+Planfin_พ.ค.62!BB17</f>
        <v>63781400</v>
      </c>
      <c r="C11" s="84">
        <f>+Planfin_พ.ค.62!BC17</f>
        <v>67991053.930000007</v>
      </c>
      <c r="D11" s="84">
        <f>+Planfin_พ.ค.62!BD17</f>
        <v>4209653.9300000072</v>
      </c>
      <c r="E11" s="81">
        <f>+Planfin_พ.ค.62!BE17</f>
        <v>6.6001278272349095</v>
      </c>
      <c r="G11" s="72" t="s">
        <v>2091</v>
      </c>
      <c r="H11" s="86">
        <f>+Planfin_พ.ค.62!BB33</f>
        <v>56048940.000000007</v>
      </c>
      <c r="I11" s="86">
        <f>+Planfin_พ.ค.62!BC33</f>
        <v>52415572.239999995</v>
      </c>
      <c r="J11" s="86">
        <f>+Planfin_พ.ค.62!BD33</f>
        <v>-3633367.7600000128</v>
      </c>
      <c r="K11" s="80">
        <f>+Planfin_พ.ค.62!BE33</f>
        <v>-6.4824914797675257</v>
      </c>
    </row>
    <row r="12" spans="1:11" x14ac:dyDescent="0.2">
      <c r="A12" s="72" t="s">
        <v>2092</v>
      </c>
      <c r="B12" s="84">
        <f>+Planfin_พ.ค.62!BI17</f>
        <v>59943437.006666668</v>
      </c>
      <c r="C12" s="84">
        <f>+Planfin_พ.ค.62!BJ17</f>
        <v>66206100.830000013</v>
      </c>
      <c r="D12" s="84">
        <f>+Planfin_พ.ค.62!BK17</f>
        <v>6262663.8233333454</v>
      </c>
      <c r="E12" s="81">
        <f>+Planfin_พ.ค.62!BL17</f>
        <v>10.447622185289172</v>
      </c>
      <c r="G12" s="72" t="s">
        <v>2092</v>
      </c>
      <c r="H12" s="86">
        <f>+Planfin_พ.ค.62!BI33</f>
        <v>59826932.093333341</v>
      </c>
      <c r="I12" s="86">
        <f>+Planfin_พ.ค.62!BJ33</f>
        <v>58038021.199999996</v>
      </c>
      <c r="J12" s="86">
        <f>+Planfin_พ.ค.62!BK33</f>
        <v>-1788910.8933333457</v>
      </c>
      <c r="K12" s="80">
        <f>+Planfin_พ.ค.62!BL33</f>
        <v>-2.9901431190597325</v>
      </c>
    </row>
    <row r="13" spans="1:11" x14ac:dyDescent="0.2">
      <c r="A13" s="72" t="s">
        <v>2094</v>
      </c>
      <c r="B13" s="84">
        <f>+Planfin_พ.ค.62!BP17</f>
        <v>58540000</v>
      </c>
      <c r="C13" s="84">
        <f>+Planfin_พ.ค.62!BQ17</f>
        <v>65626117.350000001</v>
      </c>
      <c r="D13" s="84">
        <f>+Planfin_พ.ค.62!BR17</f>
        <v>7086117.3500000015</v>
      </c>
      <c r="E13" s="81">
        <f>+Planfin_พ.ค.62!BS17</f>
        <v>12.104744362828837</v>
      </c>
      <c r="G13" s="72" t="s">
        <v>2094</v>
      </c>
      <c r="H13" s="86">
        <f>+Planfin_พ.ค.62!BP33</f>
        <v>54000000.000000007</v>
      </c>
      <c r="I13" s="86">
        <f>+Planfin_พ.ค.62!BQ33</f>
        <v>56049291.039999999</v>
      </c>
      <c r="J13" s="86">
        <f>+Planfin_พ.ค.62!BR33</f>
        <v>2049291.0399999917</v>
      </c>
      <c r="K13" s="80">
        <f>+Planfin_พ.ค.62!BS33</f>
        <v>3.7949834074073916</v>
      </c>
    </row>
    <row r="14" spans="1:11" x14ac:dyDescent="0.2">
      <c r="A14" s="72" t="s">
        <v>2095</v>
      </c>
      <c r="B14" s="84">
        <f>+Planfin_พ.ค.62!BW17</f>
        <v>55999355.833333336</v>
      </c>
      <c r="C14" s="84">
        <f>+Planfin_พ.ค.62!BX17</f>
        <v>68264423.480000004</v>
      </c>
      <c r="D14" s="84">
        <f>+Planfin_พ.ค.62!BY17</f>
        <v>12265067.646666668</v>
      </c>
      <c r="E14" s="81">
        <f>+Planfin_พ.ค.62!BZ17</f>
        <v>21.902158451911959</v>
      </c>
      <c r="G14" s="72" t="s">
        <v>2095</v>
      </c>
      <c r="H14" s="86">
        <f>+Planfin_พ.ค.62!BW33</f>
        <v>57922832.106666669</v>
      </c>
      <c r="I14" s="86">
        <f>+Planfin_พ.ค.62!BX33</f>
        <v>55525096.729999997</v>
      </c>
      <c r="J14" s="86">
        <f>+Planfin_พ.ค.62!BY33</f>
        <v>-2397735.3766666725</v>
      </c>
      <c r="K14" s="80">
        <f>+Planfin_พ.ค.62!BZ33</f>
        <v>-4.139534082606958</v>
      </c>
    </row>
    <row r="15" spans="1:11" x14ac:dyDescent="0.2">
      <c r="A15" s="72" t="s">
        <v>2096</v>
      </c>
      <c r="B15" s="84">
        <f>+Planfin_พ.ค.62!CD17</f>
        <v>93791252.073333338</v>
      </c>
      <c r="C15" s="84">
        <f>+Planfin_พ.ค.62!CE17</f>
        <v>102903153.99999999</v>
      </c>
      <c r="D15" s="84">
        <f>+Planfin_พ.ค.62!CF17</f>
        <v>9111901.9266666472</v>
      </c>
      <c r="E15" s="81">
        <f>+Planfin_พ.ค.62!CG17</f>
        <v>9.7150872018877088</v>
      </c>
      <c r="G15" s="72" t="s">
        <v>2096</v>
      </c>
      <c r="H15" s="86">
        <f>+Planfin_พ.ค.62!CD33</f>
        <v>94108823.713333324</v>
      </c>
      <c r="I15" s="86">
        <f>+Planfin_พ.ค.62!CE33</f>
        <v>104501216.39999998</v>
      </c>
      <c r="J15" s="86">
        <f>+Planfin_พ.ค.62!CF33</f>
        <v>10392392.686666653</v>
      </c>
      <c r="K15" s="80">
        <f>+Planfin_พ.ค.62!CG33</f>
        <v>11.042952484799001</v>
      </c>
    </row>
    <row r="16" spans="1:11" x14ac:dyDescent="0.2">
      <c r="A16" s="72" t="s">
        <v>2097</v>
      </c>
      <c r="B16" s="84">
        <f>+Planfin_พ.ค.62!CK17</f>
        <v>31246666.666666672</v>
      </c>
      <c r="C16" s="84">
        <f>+Planfin_พ.ค.62!CL17</f>
        <v>38083601.790000007</v>
      </c>
      <c r="D16" s="84">
        <f>+Planfin_พ.ค.62!CM17</f>
        <v>6836935.1233333349</v>
      </c>
      <c r="E16" s="81">
        <f>+Planfin_พ.ค.62!CN17</f>
        <v>21.880526317473866</v>
      </c>
      <c r="G16" s="72" t="s">
        <v>2097</v>
      </c>
      <c r="H16" s="86">
        <f>+Planfin_พ.ค.62!CK33</f>
        <v>31838666.666666668</v>
      </c>
      <c r="I16" s="86">
        <f>+Planfin_พ.ค.62!CL33</f>
        <v>30872497.500000004</v>
      </c>
      <c r="J16" s="86">
        <f>+Planfin_พ.ค.62!CM33</f>
        <v>-966169.16666666418</v>
      </c>
      <c r="K16" s="80">
        <f>+Planfin_พ.ค.62!CN33</f>
        <v>-3.0345779764646683</v>
      </c>
    </row>
    <row r="17" spans="1:11" x14ac:dyDescent="0.2">
      <c r="A17" s="72" t="s">
        <v>2098</v>
      </c>
      <c r="B17" s="84">
        <f>+Planfin_พ.ค.62!CR17</f>
        <v>74008922.433333322</v>
      </c>
      <c r="C17" s="84">
        <f>+Planfin_พ.ค.62!CS17</f>
        <v>77025660.480000004</v>
      </c>
      <c r="D17" s="84">
        <f>+Planfin_พ.ค.62!CT17</f>
        <v>3016738.0466666818</v>
      </c>
      <c r="E17" s="81">
        <f>+Planfin_พ.ค.62!CU17</f>
        <v>4.0761815568712496</v>
      </c>
      <c r="G17" s="72" t="s">
        <v>2098</v>
      </c>
      <c r="H17" s="86">
        <f>+Planfin_พ.ค.62!CR33</f>
        <v>74009249.926666677</v>
      </c>
      <c r="I17" s="86">
        <f>+Planfin_พ.ค.62!CS33</f>
        <v>71537115.599999994</v>
      </c>
      <c r="J17" s="86">
        <f>+Planfin_พ.ค.62!CT33</f>
        <v>-2472134.326666683</v>
      </c>
      <c r="K17" s="80">
        <f>+Planfin_พ.ค.62!CU33</f>
        <v>-3.3403045283072577</v>
      </c>
    </row>
    <row r="18" spans="1:11" x14ac:dyDescent="0.2">
      <c r="A18" s="72" t="s">
        <v>2099</v>
      </c>
      <c r="B18" s="84">
        <f>+Planfin_พ.ค.62!CY17</f>
        <v>33836320.666666672</v>
      </c>
      <c r="C18" s="84">
        <f>+Planfin_พ.ค.62!CZ17</f>
        <v>38644350.859999999</v>
      </c>
      <c r="D18" s="84">
        <f>+Planfin_พ.ค.62!DA17</f>
        <v>4808030.1933333278</v>
      </c>
      <c r="E18" s="81">
        <f>+Planfin_พ.ค.62!DB17</f>
        <v>14.209672028761345</v>
      </c>
      <c r="G18" s="72" t="s">
        <v>2099</v>
      </c>
      <c r="H18" s="86">
        <f>+Planfin_พ.ค.62!CY33</f>
        <v>35059648.826666668</v>
      </c>
      <c r="I18" s="86">
        <f>+Planfin_พ.ค.62!CZ33</f>
        <v>35034182.350000009</v>
      </c>
      <c r="J18" s="86">
        <f>+Planfin_พ.ค.62!DA33</f>
        <v>-25466.476666659117</v>
      </c>
      <c r="K18" s="80">
        <f>+Planfin_พ.ค.62!DB33</f>
        <v>-7.2637569168374258E-2</v>
      </c>
    </row>
    <row r="19" spans="1:11" x14ac:dyDescent="0.2">
      <c r="A19" s="72" t="s">
        <v>2100</v>
      </c>
      <c r="B19" s="84">
        <f>+Planfin_พ.ค.62!DF17</f>
        <v>36439133.333333328</v>
      </c>
      <c r="C19" s="84">
        <f>+Planfin_พ.ค.62!DG17</f>
        <v>40022663.639999993</v>
      </c>
      <c r="D19" s="84">
        <f>+Planfin_พ.ค.62!DH17</f>
        <v>3583530.3066666648</v>
      </c>
      <c r="E19" s="81">
        <f>+Planfin_พ.ค.62!DI17</f>
        <v>9.8342907167568896</v>
      </c>
      <c r="G19" s="72" t="s">
        <v>2100</v>
      </c>
      <c r="H19" s="86">
        <f>+Planfin_พ.ค.62!DF33</f>
        <v>38412333.333333336</v>
      </c>
      <c r="I19" s="86">
        <f>+Planfin_พ.ค.62!DG33</f>
        <v>38551557.200000003</v>
      </c>
      <c r="J19" s="86">
        <f>+Planfin_พ.ค.62!DH33</f>
        <v>139223.86666666716</v>
      </c>
      <c r="K19" s="80">
        <f>+Planfin_พ.ค.62!DI33</f>
        <v>0.36244574225292348</v>
      </c>
    </row>
    <row r="20" spans="1:11" x14ac:dyDescent="0.2">
      <c r="A20" s="73" t="s">
        <v>2789</v>
      </c>
      <c r="B20" s="85">
        <f>+Planfin_พ.ค.62!DM17</f>
        <v>2225321133.6199999</v>
      </c>
      <c r="C20" s="85">
        <f>+Planfin_พ.ค.62!DN17</f>
        <v>2287314574.1399999</v>
      </c>
      <c r="D20" s="84">
        <f>+Planfin_พ.ค.62!DO17</f>
        <v>61993440.519999981</v>
      </c>
      <c r="E20" s="81">
        <f>+Planfin_พ.ค.62!DP17</f>
        <v>2.7858199692353298</v>
      </c>
      <c r="G20" s="72" t="s">
        <v>2789</v>
      </c>
      <c r="H20" s="86">
        <f>+Planfin_พ.ค.62!DM33</f>
        <v>2169276834.7733335</v>
      </c>
      <c r="I20" s="86">
        <f>+Planfin_พ.ค.62!DN33</f>
        <v>2185356640.3899994</v>
      </c>
      <c r="J20" s="86">
        <f>+Planfin_พ.ค.62!DO33</f>
        <v>16079805.61666584</v>
      </c>
      <c r="K20" s="80">
        <f>+Planfin_พ.ค.62!DP33</f>
        <v>0.74125189366833433</v>
      </c>
    </row>
    <row r="23" spans="1:11" x14ac:dyDescent="0.2">
      <c r="B23" s="74" t="s">
        <v>2878</v>
      </c>
    </row>
  </sheetData>
  <mergeCells count="8">
    <mergeCell ref="A2:A3"/>
    <mergeCell ref="B2:B3"/>
    <mergeCell ref="C2:C3"/>
    <mergeCell ref="D2:E2"/>
    <mergeCell ref="G1:K1"/>
    <mergeCell ref="G2:G3"/>
    <mergeCell ref="J2:K2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RowHeight="14.25" x14ac:dyDescent="0.2"/>
  <cols>
    <col min="1" max="1" width="42.625" bestFit="1" customWidth="1"/>
  </cols>
  <sheetData>
    <row r="1" spans="1:2" x14ac:dyDescent="0.2">
      <c r="A1" s="13" t="s">
        <v>2843</v>
      </c>
      <c r="B1" s="14" t="s">
        <v>2845</v>
      </c>
    </row>
    <row r="2" spans="1:2" ht="15" x14ac:dyDescent="0.25">
      <c r="A2" s="15" t="s">
        <v>2813</v>
      </c>
      <c r="B2" s="67">
        <v>-2.5793550103652172</v>
      </c>
    </row>
    <row r="3" spans="1:2" ht="15" x14ac:dyDescent="0.25">
      <c r="A3" s="15" t="s">
        <v>2815</v>
      </c>
      <c r="B3" s="67">
        <v>49.78724351145101</v>
      </c>
    </row>
    <row r="4" spans="1:2" ht="15" x14ac:dyDescent="0.25">
      <c r="A4" s="15" t="s">
        <v>2817</v>
      </c>
      <c r="B4" s="67">
        <v>47.312350484462492</v>
      </c>
    </row>
    <row r="5" spans="1:2" ht="15" x14ac:dyDescent="0.25">
      <c r="A5" s="15" t="s">
        <v>2819</v>
      </c>
      <c r="B5" s="67">
        <v>223.29484243180414</v>
      </c>
    </row>
    <row r="6" spans="1:2" ht="15" x14ac:dyDescent="0.25">
      <c r="A6" s="15" t="s">
        <v>2821</v>
      </c>
      <c r="B6" s="67">
        <v>-7.3147859554252168</v>
      </c>
    </row>
    <row r="7" spans="1:2" ht="15" x14ac:dyDescent="0.25">
      <c r="A7" s="15" t="s">
        <v>2848</v>
      </c>
      <c r="B7" s="67">
        <v>26.377715753156764</v>
      </c>
    </row>
    <row r="8" spans="1:2" ht="15" x14ac:dyDescent="0.25">
      <c r="A8" s="15" t="s">
        <v>2824</v>
      </c>
      <c r="B8" s="67">
        <v>4.5342457667807254</v>
      </c>
    </row>
    <row r="9" spans="1:2" ht="15" x14ac:dyDescent="0.25">
      <c r="A9" s="15" t="s">
        <v>2826</v>
      </c>
      <c r="B9" s="67">
        <v>29.801558802933549</v>
      </c>
    </row>
    <row r="10" spans="1:2" ht="15" x14ac:dyDescent="0.25">
      <c r="A10" s="15" t="s">
        <v>2828</v>
      </c>
      <c r="B10" s="67">
        <v>-7.9156482291389541</v>
      </c>
    </row>
    <row r="11" spans="1:2" ht="15" x14ac:dyDescent="0.25">
      <c r="A11" s="15" t="s">
        <v>2830</v>
      </c>
      <c r="B11" s="67">
        <v>11.580972449632196</v>
      </c>
    </row>
    <row r="12" spans="1:2" ht="15" x14ac:dyDescent="0.25">
      <c r="A12" s="15" t="s">
        <v>2832</v>
      </c>
      <c r="B12" s="67">
        <v>-8.3062824322300575</v>
      </c>
    </row>
    <row r="13" spans="1:2" ht="15" x14ac:dyDescent="0.25">
      <c r="A13" s="15" t="s">
        <v>2834</v>
      </c>
      <c r="B13" s="67">
        <v>40.688481465806632</v>
      </c>
    </row>
    <row r="14" spans="1:2" ht="15" x14ac:dyDescent="0.25">
      <c r="A14" s="15" t="s">
        <v>2836</v>
      </c>
      <c r="B14" s="67">
        <v>1092.7316918893416</v>
      </c>
    </row>
    <row r="15" spans="1:2" ht="15" x14ac:dyDescent="0.25">
      <c r="A15" s="15" t="s">
        <v>2838</v>
      </c>
      <c r="B15" s="67">
        <v>-1.1424463434140526</v>
      </c>
    </row>
    <row r="16" spans="1:2" x14ac:dyDescent="0.2">
      <c r="A16" s="49" t="s">
        <v>2839</v>
      </c>
    </row>
  </sheetData>
  <conditionalFormatting sqref="B1">
    <cfRule type="cellIs" dxfId="2" priority="4" stopIfTrue="1" operator="lessThan">
      <formula>0</formula>
    </cfRule>
  </conditionalFormatting>
  <conditionalFormatting sqref="B2:B15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>
      <selection activeCell="P13" sqref="P13"/>
    </sheetView>
  </sheetViews>
  <sheetFormatPr defaultRowHeight="14.25" x14ac:dyDescent="0.2"/>
  <cols>
    <col min="1" max="1" width="3.375" bestFit="1" customWidth="1"/>
    <col min="2" max="2" width="16.875" hidden="1" customWidth="1"/>
    <col min="3" max="3" width="5.875" bestFit="1" customWidth="1"/>
    <col min="4" max="4" width="28" bestFit="1" customWidth="1"/>
    <col min="7" max="7" width="4" bestFit="1" customWidth="1"/>
    <col min="10" max="10" width="13.25" customWidth="1"/>
    <col min="11" max="11" width="12" customWidth="1"/>
    <col min="12" max="12" width="2.625" bestFit="1" customWidth="1"/>
    <col min="13" max="13" width="2.875" bestFit="1" customWidth="1"/>
    <col min="14" max="14" width="3.25" bestFit="1" customWidth="1"/>
    <col min="16" max="16" width="12" customWidth="1"/>
    <col min="17" max="17" width="12.75" customWidth="1"/>
  </cols>
  <sheetData>
    <row r="1" spans="1:17" ht="15" x14ac:dyDescent="0.25">
      <c r="A1" s="92" t="s">
        <v>0</v>
      </c>
      <c r="B1" s="92" t="s">
        <v>1932</v>
      </c>
      <c r="C1" s="92" t="s">
        <v>2</v>
      </c>
      <c r="D1" s="92" t="s">
        <v>3</v>
      </c>
      <c r="E1" s="92" t="s">
        <v>1923</v>
      </c>
      <c r="F1" s="92" t="s">
        <v>2854</v>
      </c>
      <c r="G1" s="92" t="s">
        <v>2886</v>
      </c>
      <c r="H1" s="92" t="s">
        <v>2887</v>
      </c>
      <c r="I1" s="92" t="s">
        <v>2888</v>
      </c>
      <c r="J1" s="92" t="s">
        <v>2889</v>
      </c>
      <c r="K1" s="92" t="s">
        <v>2885</v>
      </c>
      <c r="L1" s="92" t="s">
        <v>2890</v>
      </c>
      <c r="M1" s="92" t="s">
        <v>2891</v>
      </c>
      <c r="N1" s="92" t="s">
        <v>2892</v>
      </c>
      <c r="O1" s="92" t="s">
        <v>2893</v>
      </c>
      <c r="P1" s="92" t="s">
        <v>2864</v>
      </c>
      <c r="Q1" s="92" t="s">
        <v>2894</v>
      </c>
    </row>
    <row r="2" spans="1:17" ht="15" x14ac:dyDescent="0.25">
      <c r="A2" s="93">
        <v>4</v>
      </c>
      <c r="B2" s="94" t="s">
        <v>16</v>
      </c>
      <c r="C2" s="94" t="s">
        <v>238</v>
      </c>
      <c r="D2" s="94" t="s">
        <v>239</v>
      </c>
      <c r="E2" s="94" t="s">
        <v>2020</v>
      </c>
      <c r="F2" s="94" t="s">
        <v>2879</v>
      </c>
      <c r="G2" s="95">
        <v>3.31</v>
      </c>
      <c r="H2" s="95">
        <v>3.13</v>
      </c>
      <c r="I2" s="95">
        <v>1.81</v>
      </c>
      <c r="J2" s="95">
        <v>555852559.71000004</v>
      </c>
      <c r="K2" s="95">
        <v>-2838472.64</v>
      </c>
      <c r="L2" s="93">
        <v>0</v>
      </c>
      <c r="M2" s="93">
        <v>1</v>
      </c>
      <c r="N2" s="93">
        <v>0</v>
      </c>
      <c r="O2" s="93">
        <v>1</v>
      </c>
      <c r="P2" s="95">
        <v>23769474.469999999</v>
      </c>
      <c r="Q2" s="95">
        <v>197402068.41999999</v>
      </c>
    </row>
    <row r="3" spans="1:17" ht="15" x14ac:dyDescent="0.25">
      <c r="A3" s="93">
        <v>4</v>
      </c>
      <c r="B3" s="94" t="s">
        <v>16</v>
      </c>
      <c r="C3" s="94" t="s">
        <v>299</v>
      </c>
      <c r="D3" s="94" t="s">
        <v>300</v>
      </c>
      <c r="E3" s="94" t="s">
        <v>2031</v>
      </c>
      <c r="F3" s="94" t="s">
        <v>2879</v>
      </c>
      <c r="G3" s="95">
        <v>0.8</v>
      </c>
      <c r="H3" s="95">
        <v>0.75</v>
      </c>
      <c r="I3" s="95">
        <v>0.43</v>
      </c>
      <c r="J3" s="95">
        <v>-33447125.41</v>
      </c>
      <c r="K3" s="95">
        <v>18554478.5</v>
      </c>
      <c r="L3" s="93">
        <v>3</v>
      </c>
      <c r="M3" s="93">
        <v>1</v>
      </c>
      <c r="N3" s="93">
        <v>2</v>
      </c>
      <c r="O3" s="93">
        <v>6</v>
      </c>
      <c r="P3" s="95">
        <v>-3019884.57</v>
      </c>
      <c r="Q3" s="95">
        <v>-78405670.400000006</v>
      </c>
    </row>
    <row r="4" spans="1:17" ht="15" x14ac:dyDescent="0.25">
      <c r="A4" s="93">
        <v>4</v>
      </c>
      <c r="B4" s="94" t="s">
        <v>16</v>
      </c>
      <c r="C4" s="94" t="s">
        <v>461</v>
      </c>
      <c r="D4" s="94" t="s">
        <v>462</v>
      </c>
      <c r="E4" s="94" t="s">
        <v>2019</v>
      </c>
      <c r="F4" s="94" t="s">
        <v>2879</v>
      </c>
      <c r="G4" s="95">
        <v>1.43</v>
      </c>
      <c r="H4" s="95">
        <v>1.29</v>
      </c>
      <c r="I4" s="95">
        <v>0.97</v>
      </c>
      <c r="J4" s="95">
        <v>12424349.310000001</v>
      </c>
      <c r="K4" s="95">
        <v>11367652.85</v>
      </c>
      <c r="L4" s="93">
        <v>1</v>
      </c>
      <c r="M4" s="93">
        <v>0</v>
      </c>
      <c r="N4" s="93">
        <v>0</v>
      </c>
      <c r="O4" s="93">
        <v>1</v>
      </c>
      <c r="P4" s="95">
        <v>10548610.93</v>
      </c>
      <c r="Q4" s="95">
        <v>-887101.2</v>
      </c>
    </row>
    <row r="5" spans="1:17" ht="15" x14ac:dyDescent="0.25">
      <c r="A5" s="93">
        <v>4</v>
      </c>
      <c r="B5" s="94" t="s">
        <v>16</v>
      </c>
      <c r="C5" s="94" t="s">
        <v>463</v>
      </c>
      <c r="D5" s="94" t="s">
        <v>464</v>
      </c>
      <c r="E5" s="94" t="s">
        <v>2019</v>
      </c>
      <c r="F5" s="94" t="s">
        <v>2879</v>
      </c>
      <c r="G5" s="95">
        <v>1.61</v>
      </c>
      <c r="H5" s="95">
        <v>1.44</v>
      </c>
      <c r="I5" s="95">
        <v>1.06</v>
      </c>
      <c r="J5" s="95">
        <v>10261991.779999999</v>
      </c>
      <c r="K5" s="95">
        <v>22603207.620000001</v>
      </c>
      <c r="L5" s="93">
        <v>0</v>
      </c>
      <c r="M5" s="93">
        <v>0</v>
      </c>
      <c r="N5" s="93">
        <v>0</v>
      </c>
      <c r="O5" s="93">
        <v>0</v>
      </c>
      <c r="P5" s="95">
        <v>9831056.3100000005</v>
      </c>
      <c r="Q5" s="95">
        <v>1052684.97</v>
      </c>
    </row>
    <row r="6" spans="1:17" ht="15" x14ac:dyDescent="0.25">
      <c r="A6" s="93">
        <v>4</v>
      </c>
      <c r="B6" s="94" t="s">
        <v>16</v>
      </c>
      <c r="C6" s="94" t="s">
        <v>465</v>
      </c>
      <c r="D6" s="94" t="s">
        <v>1613</v>
      </c>
      <c r="E6" s="94" t="s">
        <v>2019</v>
      </c>
      <c r="F6" s="94" t="s">
        <v>2879</v>
      </c>
      <c r="G6" s="95">
        <v>2.23</v>
      </c>
      <c r="H6" s="95">
        <v>2.06</v>
      </c>
      <c r="I6" s="95">
        <v>1.64</v>
      </c>
      <c r="J6" s="95">
        <v>24092077.949999999</v>
      </c>
      <c r="K6" s="95">
        <v>7543017.8300000001</v>
      </c>
      <c r="L6" s="93">
        <v>0</v>
      </c>
      <c r="M6" s="93">
        <v>0</v>
      </c>
      <c r="N6" s="93">
        <v>0</v>
      </c>
      <c r="O6" s="93">
        <v>0</v>
      </c>
      <c r="P6" s="95">
        <v>9378800.8800000008</v>
      </c>
      <c r="Q6" s="95">
        <v>12543916.99</v>
      </c>
    </row>
    <row r="7" spans="1:17" ht="15" x14ac:dyDescent="0.25">
      <c r="A7" s="93">
        <v>4</v>
      </c>
      <c r="B7" s="94" t="s">
        <v>16</v>
      </c>
      <c r="C7" s="94" t="s">
        <v>467</v>
      </c>
      <c r="D7" s="94" t="s">
        <v>468</v>
      </c>
      <c r="E7" s="94" t="s">
        <v>2019</v>
      </c>
      <c r="F7" s="94" t="s">
        <v>2879</v>
      </c>
      <c r="G7" s="95">
        <v>1.61</v>
      </c>
      <c r="H7" s="95">
        <v>1.51</v>
      </c>
      <c r="I7" s="95">
        <v>1.28</v>
      </c>
      <c r="J7" s="95">
        <v>10178098.390000001</v>
      </c>
      <c r="K7" s="95">
        <v>8131734.6900000004</v>
      </c>
      <c r="L7" s="93">
        <v>0</v>
      </c>
      <c r="M7" s="93">
        <v>0</v>
      </c>
      <c r="N7" s="93">
        <v>0</v>
      </c>
      <c r="O7" s="93">
        <v>0</v>
      </c>
      <c r="P7" s="95">
        <v>8776725.9900000002</v>
      </c>
      <c r="Q7" s="95">
        <v>4657281.49</v>
      </c>
    </row>
    <row r="8" spans="1:17" ht="15" x14ac:dyDescent="0.25">
      <c r="A8" s="93">
        <v>4</v>
      </c>
      <c r="B8" s="94" t="s">
        <v>16</v>
      </c>
      <c r="C8" s="94" t="s">
        <v>469</v>
      </c>
      <c r="D8" s="94" t="s">
        <v>470</v>
      </c>
      <c r="E8" s="94" t="s">
        <v>2019</v>
      </c>
      <c r="F8" s="94" t="s">
        <v>2879</v>
      </c>
      <c r="G8" s="95">
        <v>1.7</v>
      </c>
      <c r="H8" s="95">
        <v>1.49</v>
      </c>
      <c r="I8" s="95">
        <v>1.08</v>
      </c>
      <c r="J8" s="95">
        <v>33025192.989999998</v>
      </c>
      <c r="K8" s="95">
        <v>18420994.370000001</v>
      </c>
      <c r="L8" s="93">
        <v>0</v>
      </c>
      <c r="M8" s="93">
        <v>0</v>
      </c>
      <c r="N8" s="93">
        <v>0</v>
      </c>
      <c r="O8" s="93">
        <v>0</v>
      </c>
      <c r="P8" s="95">
        <v>23982198.760000002</v>
      </c>
      <c r="Q8" s="95">
        <v>3218452.09</v>
      </c>
    </row>
    <row r="9" spans="1:17" ht="15" x14ac:dyDescent="0.25">
      <c r="A9" s="93">
        <v>4</v>
      </c>
      <c r="B9" s="94" t="s">
        <v>16</v>
      </c>
      <c r="C9" s="94" t="s">
        <v>471</v>
      </c>
      <c r="D9" s="94" t="s">
        <v>472</v>
      </c>
      <c r="E9" s="94" t="s">
        <v>2019</v>
      </c>
      <c r="F9" s="94" t="s">
        <v>2879</v>
      </c>
      <c r="G9" s="95">
        <v>1.43</v>
      </c>
      <c r="H9" s="95">
        <v>1.29</v>
      </c>
      <c r="I9" s="95">
        <v>1.06</v>
      </c>
      <c r="J9" s="95">
        <v>11424184.119999999</v>
      </c>
      <c r="K9" s="95">
        <v>17363222.800000001</v>
      </c>
      <c r="L9" s="93">
        <v>1</v>
      </c>
      <c r="M9" s="93">
        <v>0</v>
      </c>
      <c r="N9" s="93">
        <v>0</v>
      </c>
      <c r="O9" s="93">
        <v>1</v>
      </c>
      <c r="P9" s="95">
        <v>17012369.710000001</v>
      </c>
      <c r="Q9" s="95">
        <v>1656457.49</v>
      </c>
    </row>
    <row r="10" spans="1:17" ht="15" x14ac:dyDescent="0.25">
      <c r="A10" s="93">
        <v>4</v>
      </c>
      <c r="B10" s="94" t="s">
        <v>16</v>
      </c>
      <c r="C10" s="94" t="s">
        <v>473</v>
      </c>
      <c r="D10" s="94" t="s">
        <v>474</v>
      </c>
      <c r="E10" s="94" t="s">
        <v>2019</v>
      </c>
      <c r="F10" s="94" t="s">
        <v>2879</v>
      </c>
      <c r="G10" s="95">
        <v>1.46</v>
      </c>
      <c r="H10" s="95">
        <v>1.37</v>
      </c>
      <c r="I10" s="95">
        <v>1.21</v>
      </c>
      <c r="J10" s="95">
        <v>14524820.35</v>
      </c>
      <c r="K10" s="95">
        <v>12315680.720000001</v>
      </c>
      <c r="L10" s="93">
        <v>1</v>
      </c>
      <c r="M10" s="93">
        <v>0</v>
      </c>
      <c r="N10" s="93">
        <v>0</v>
      </c>
      <c r="O10" s="93">
        <v>1</v>
      </c>
      <c r="P10" s="95">
        <v>12835654.960000001</v>
      </c>
      <c r="Q10" s="95">
        <v>6462656.4000000004</v>
      </c>
    </row>
    <row r="11" spans="1:17" ht="15" x14ac:dyDescent="0.25">
      <c r="A11" s="93">
        <v>4</v>
      </c>
      <c r="B11" s="94" t="s">
        <v>16</v>
      </c>
      <c r="C11" s="94" t="s">
        <v>475</v>
      </c>
      <c r="D11" s="94" t="s">
        <v>476</v>
      </c>
      <c r="E11" s="94" t="s">
        <v>2019</v>
      </c>
      <c r="F11" s="94" t="s">
        <v>2879</v>
      </c>
      <c r="G11" s="95">
        <v>1.74</v>
      </c>
      <c r="H11" s="95">
        <v>1.6</v>
      </c>
      <c r="I11" s="95">
        <v>1.28</v>
      </c>
      <c r="J11" s="95">
        <v>18231485.219999999</v>
      </c>
      <c r="K11" s="95">
        <v>12935350.359999999</v>
      </c>
      <c r="L11" s="93">
        <v>0</v>
      </c>
      <c r="M11" s="93">
        <v>0</v>
      </c>
      <c r="N11" s="93">
        <v>0</v>
      </c>
      <c r="O11" s="93">
        <v>0</v>
      </c>
      <c r="P11" s="95">
        <v>13329899.390000001</v>
      </c>
      <c r="Q11" s="95">
        <v>6930250.4800000004</v>
      </c>
    </row>
    <row r="12" spans="1:17" ht="15" x14ac:dyDescent="0.25">
      <c r="A12" s="93">
        <v>4</v>
      </c>
      <c r="B12" s="94" t="s">
        <v>16</v>
      </c>
      <c r="C12" s="94" t="s">
        <v>477</v>
      </c>
      <c r="D12" s="94" t="s">
        <v>478</v>
      </c>
      <c r="E12" s="94" t="s">
        <v>2019</v>
      </c>
      <c r="F12" s="94" t="s">
        <v>2879</v>
      </c>
      <c r="G12" s="95">
        <v>2.52</v>
      </c>
      <c r="H12" s="95">
        <v>2.2799999999999998</v>
      </c>
      <c r="I12" s="95">
        <v>1.71</v>
      </c>
      <c r="J12" s="95">
        <v>21593932.780000001</v>
      </c>
      <c r="K12" s="95">
        <v>16297275.32</v>
      </c>
      <c r="L12" s="93">
        <v>0</v>
      </c>
      <c r="M12" s="93">
        <v>0</v>
      </c>
      <c r="N12" s="93">
        <v>0</v>
      </c>
      <c r="O12" s="93">
        <v>0</v>
      </c>
      <c r="P12" s="95">
        <v>16728440.449999999</v>
      </c>
      <c r="Q12" s="95">
        <v>10041113.460000001</v>
      </c>
    </row>
    <row r="13" spans="1:17" ht="15" x14ac:dyDescent="0.25">
      <c r="A13" s="93">
        <v>4</v>
      </c>
      <c r="B13" s="94" t="s">
        <v>16</v>
      </c>
      <c r="C13" s="94" t="s">
        <v>479</v>
      </c>
      <c r="D13" s="94" t="s">
        <v>480</v>
      </c>
      <c r="E13" s="94" t="s">
        <v>2019</v>
      </c>
      <c r="F13" s="94" t="s">
        <v>2879</v>
      </c>
      <c r="G13" s="95">
        <v>2</v>
      </c>
      <c r="H13" s="95">
        <v>1.83</v>
      </c>
      <c r="I13" s="95">
        <v>1.59</v>
      </c>
      <c r="J13" s="95">
        <v>47584469.649999999</v>
      </c>
      <c r="K13" s="95">
        <v>9739948.7400000002</v>
      </c>
      <c r="L13" s="93">
        <v>0</v>
      </c>
      <c r="M13" s="93">
        <v>0</v>
      </c>
      <c r="N13" s="93">
        <v>0</v>
      </c>
      <c r="O13" s="93">
        <v>0</v>
      </c>
      <c r="P13" s="95">
        <v>15867414.98</v>
      </c>
      <c r="Q13" s="95">
        <v>28077838.52</v>
      </c>
    </row>
    <row r="14" spans="1:17" ht="15" x14ac:dyDescent="0.25">
      <c r="A14" s="93">
        <v>4</v>
      </c>
      <c r="B14" s="94" t="s">
        <v>16</v>
      </c>
      <c r="C14" s="94" t="s">
        <v>481</v>
      </c>
      <c r="D14" s="94" t="s">
        <v>482</v>
      </c>
      <c r="E14" s="94" t="s">
        <v>2019</v>
      </c>
      <c r="F14" s="94" t="s">
        <v>2879</v>
      </c>
      <c r="G14" s="95">
        <v>1.68</v>
      </c>
      <c r="H14" s="95">
        <v>1.55</v>
      </c>
      <c r="I14" s="95">
        <v>1.34</v>
      </c>
      <c r="J14" s="95">
        <v>8409257.1999999993</v>
      </c>
      <c r="K14" s="95">
        <v>9944332.3499999996</v>
      </c>
      <c r="L14" s="93">
        <v>0</v>
      </c>
      <c r="M14" s="93">
        <v>0</v>
      </c>
      <c r="N14" s="93">
        <v>0</v>
      </c>
      <c r="O14" s="93">
        <v>0</v>
      </c>
      <c r="P14" s="95">
        <v>9159079.4199999999</v>
      </c>
      <c r="Q14" s="95">
        <v>4205215.4400000004</v>
      </c>
    </row>
    <row r="15" spans="1:17" ht="15" x14ac:dyDescent="0.25">
      <c r="A15" s="93">
        <v>4</v>
      </c>
      <c r="B15" s="94" t="s">
        <v>16</v>
      </c>
      <c r="C15" s="94" t="s">
        <v>483</v>
      </c>
      <c r="D15" s="94" t="s">
        <v>484</v>
      </c>
      <c r="E15" s="94" t="s">
        <v>2019</v>
      </c>
      <c r="F15" s="94" t="s">
        <v>2879</v>
      </c>
      <c r="G15" s="95">
        <v>1.52</v>
      </c>
      <c r="H15" s="95">
        <v>1.41</v>
      </c>
      <c r="I15" s="95">
        <v>0.97</v>
      </c>
      <c r="J15" s="95">
        <v>11960947.91</v>
      </c>
      <c r="K15" s="95">
        <v>12070789.130000001</v>
      </c>
      <c r="L15" s="93">
        <v>0</v>
      </c>
      <c r="M15" s="93">
        <v>0</v>
      </c>
      <c r="N15" s="93">
        <v>0</v>
      </c>
      <c r="O15" s="93">
        <v>0</v>
      </c>
      <c r="P15" s="95">
        <v>12597600.33</v>
      </c>
      <c r="Q15" s="95">
        <v>-647494.88</v>
      </c>
    </row>
    <row r="16" spans="1:17" ht="15" x14ac:dyDescent="0.25">
      <c r="A16" s="93">
        <v>4</v>
      </c>
      <c r="B16" s="94" t="s">
        <v>16</v>
      </c>
      <c r="C16" s="94" t="s">
        <v>485</v>
      </c>
      <c r="D16" s="94" t="s">
        <v>486</v>
      </c>
      <c r="E16" s="94" t="s">
        <v>2019</v>
      </c>
      <c r="F16" s="94" t="s">
        <v>2879</v>
      </c>
      <c r="G16" s="95">
        <v>1.05</v>
      </c>
      <c r="H16" s="95">
        <v>0.89</v>
      </c>
      <c r="I16" s="95">
        <v>0.54</v>
      </c>
      <c r="J16" s="95">
        <v>677616.55</v>
      </c>
      <c r="K16" s="95">
        <v>4991804.1900000004</v>
      </c>
      <c r="L16" s="93">
        <v>3</v>
      </c>
      <c r="M16" s="93">
        <v>0</v>
      </c>
      <c r="N16" s="93">
        <v>0</v>
      </c>
      <c r="O16" s="93">
        <v>3</v>
      </c>
      <c r="P16" s="95">
        <v>6012736.25</v>
      </c>
      <c r="Q16" s="95">
        <v>-6491913.6399999997</v>
      </c>
    </row>
    <row r="17" spans="1:17" ht="15" x14ac:dyDescent="0.25">
      <c r="A17" s="93">
        <v>4</v>
      </c>
      <c r="B17" s="94" t="s">
        <v>16</v>
      </c>
      <c r="C17" s="94" t="s">
        <v>487</v>
      </c>
      <c r="D17" s="94" t="s">
        <v>488</v>
      </c>
      <c r="E17" s="94" t="s">
        <v>2019</v>
      </c>
      <c r="F17" s="94" t="s">
        <v>2879</v>
      </c>
      <c r="G17" s="95">
        <v>1.49</v>
      </c>
      <c r="H17" s="95">
        <v>1.4</v>
      </c>
      <c r="I17" s="95">
        <v>1.17</v>
      </c>
      <c r="J17" s="95">
        <v>5814811.2800000003</v>
      </c>
      <c r="K17" s="95">
        <v>4537093.59</v>
      </c>
      <c r="L17" s="93">
        <v>1</v>
      </c>
      <c r="M17" s="93">
        <v>0</v>
      </c>
      <c r="N17" s="93">
        <v>0</v>
      </c>
      <c r="O17" s="93">
        <v>1</v>
      </c>
      <c r="P17" s="95">
        <v>5038386.07</v>
      </c>
      <c r="Q17" s="95">
        <v>2044479.23</v>
      </c>
    </row>
  </sheetData>
  <pageMargins left="0.24" right="0.17" top="0.74803149606299213" bottom="0.74803149606299213" header="0.31496062992125984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D10" sqref="D10"/>
    </sheetView>
  </sheetViews>
  <sheetFormatPr defaultRowHeight="14.25" x14ac:dyDescent="0.2"/>
  <sheetData>
    <row r="1" spans="1:21" ht="15" x14ac:dyDescent="0.25">
      <c r="A1" s="240" t="s">
        <v>2907</v>
      </c>
      <c r="B1" s="240" t="s">
        <v>2854</v>
      </c>
      <c r="C1" s="240" t="s">
        <v>0</v>
      </c>
      <c r="D1" s="240" t="s">
        <v>1932</v>
      </c>
      <c r="E1" s="240" t="s">
        <v>1923</v>
      </c>
      <c r="F1" s="240" t="s">
        <v>2</v>
      </c>
      <c r="G1" s="240" t="s">
        <v>3</v>
      </c>
      <c r="H1" s="240" t="s">
        <v>2908</v>
      </c>
      <c r="I1" s="240" t="s">
        <v>2909</v>
      </c>
      <c r="J1" s="240" t="s">
        <v>2910</v>
      </c>
      <c r="K1" s="240" t="s">
        <v>2911</v>
      </c>
      <c r="L1" s="240" t="s">
        <v>2842</v>
      </c>
      <c r="M1" s="240" t="s">
        <v>2843</v>
      </c>
      <c r="N1" s="240" t="s">
        <v>2912</v>
      </c>
      <c r="O1" s="244" t="s">
        <v>2913</v>
      </c>
      <c r="P1" s="244" t="s">
        <v>2914</v>
      </c>
      <c r="Q1" s="244" t="s">
        <v>2915</v>
      </c>
      <c r="R1" s="244" t="s">
        <v>2916</v>
      </c>
      <c r="S1" s="244" t="s">
        <v>2917</v>
      </c>
      <c r="T1" s="244" t="s">
        <v>2918</v>
      </c>
      <c r="U1" s="240" t="s">
        <v>2919</v>
      </c>
    </row>
    <row r="2" spans="1:21" ht="45" x14ac:dyDescent="0.25">
      <c r="A2" s="241">
        <v>43616</v>
      </c>
      <c r="B2" s="242" t="s">
        <v>2920</v>
      </c>
      <c r="C2" s="243">
        <v>4</v>
      </c>
      <c r="D2" s="242" t="s">
        <v>16</v>
      </c>
      <c r="E2" s="242" t="s">
        <v>2019</v>
      </c>
      <c r="F2" s="242" t="s">
        <v>487</v>
      </c>
      <c r="G2" s="242" t="s">
        <v>488</v>
      </c>
      <c r="H2" s="242" t="s">
        <v>2921</v>
      </c>
      <c r="I2" s="242" t="s">
        <v>2811</v>
      </c>
      <c r="J2" s="242" t="s">
        <v>2921</v>
      </c>
      <c r="K2" s="242" t="s">
        <v>2922</v>
      </c>
      <c r="L2" s="248" t="s">
        <v>2790</v>
      </c>
      <c r="M2" s="242" t="s">
        <v>2791</v>
      </c>
      <c r="N2" s="243">
        <v>8</v>
      </c>
      <c r="O2" s="245">
        <v>13850020.310000001</v>
      </c>
      <c r="P2" s="245">
        <v>15500000</v>
      </c>
      <c r="Q2" s="245">
        <v>10333333.333333332</v>
      </c>
      <c r="R2" s="245">
        <v>13657849.389999995</v>
      </c>
      <c r="S2" s="245">
        <v>3324516.0566666666</v>
      </c>
      <c r="T2" s="245">
        <v>32.172736032258065</v>
      </c>
      <c r="U2" s="242" t="s">
        <v>2846</v>
      </c>
    </row>
    <row r="3" spans="1:21" ht="30" x14ac:dyDescent="0.25">
      <c r="A3" s="241">
        <v>43616</v>
      </c>
      <c r="B3" s="242" t="s">
        <v>2920</v>
      </c>
      <c r="C3" s="243">
        <v>4</v>
      </c>
      <c r="D3" s="242" t="s">
        <v>16</v>
      </c>
      <c r="E3" s="242" t="s">
        <v>2019</v>
      </c>
      <c r="F3" s="242" t="s">
        <v>487</v>
      </c>
      <c r="G3" s="242" t="s">
        <v>488</v>
      </c>
      <c r="H3" s="242" t="s">
        <v>2921</v>
      </c>
      <c r="I3" s="242" t="s">
        <v>2811</v>
      </c>
      <c r="J3" s="242" t="s">
        <v>2921</v>
      </c>
      <c r="K3" s="242" t="s">
        <v>2922</v>
      </c>
      <c r="L3" s="248" t="s">
        <v>2792</v>
      </c>
      <c r="M3" s="242" t="s">
        <v>2793</v>
      </c>
      <c r="N3" s="243">
        <v>8</v>
      </c>
      <c r="O3" s="245">
        <v>34650</v>
      </c>
      <c r="P3" s="245">
        <v>30000</v>
      </c>
      <c r="Q3" s="245">
        <v>20000</v>
      </c>
      <c r="R3" s="245">
        <v>34750</v>
      </c>
      <c r="S3" s="245">
        <v>14750</v>
      </c>
      <c r="T3" s="245">
        <v>73.75</v>
      </c>
      <c r="U3" s="242" t="s">
        <v>2846</v>
      </c>
    </row>
    <row r="4" spans="1:21" ht="45" x14ac:dyDescent="0.25">
      <c r="A4" s="241">
        <v>43616</v>
      </c>
      <c r="B4" s="242" t="s">
        <v>2920</v>
      </c>
      <c r="C4" s="243">
        <v>4</v>
      </c>
      <c r="D4" s="242" t="s">
        <v>16</v>
      </c>
      <c r="E4" s="242" t="s">
        <v>2019</v>
      </c>
      <c r="F4" s="242" t="s">
        <v>487</v>
      </c>
      <c r="G4" s="242" t="s">
        <v>488</v>
      </c>
      <c r="H4" s="242" t="s">
        <v>2921</v>
      </c>
      <c r="I4" s="242" t="s">
        <v>2811</v>
      </c>
      <c r="J4" s="242" t="s">
        <v>2921</v>
      </c>
      <c r="K4" s="242" t="s">
        <v>2922</v>
      </c>
      <c r="L4" s="248" t="s">
        <v>2794</v>
      </c>
      <c r="M4" s="242" t="s">
        <v>2795</v>
      </c>
      <c r="N4" s="243">
        <v>8</v>
      </c>
      <c r="O4" s="245">
        <v>16461</v>
      </c>
      <c r="P4" s="245">
        <v>15000</v>
      </c>
      <c r="Q4" s="245">
        <v>10000</v>
      </c>
      <c r="R4" s="245">
        <v>12967</v>
      </c>
      <c r="S4" s="245">
        <v>2967</v>
      </c>
      <c r="T4" s="245">
        <v>29.67</v>
      </c>
      <c r="U4" s="242" t="s">
        <v>2846</v>
      </c>
    </row>
    <row r="5" spans="1:21" ht="90" x14ac:dyDescent="0.25">
      <c r="A5" s="241">
        <v>43616</v>
      </c>
      <c r="B5" s="242" t="s">
        <v>2920</v>
      </c>
      <c r="C5" s="243">
        <v>4</v>
      </c>
      <c r="D5" s="242" t="s">
        <v>16</v>
      </c>
      <c r="E5" s="242" t="s">
        <v>2019</v>
      </c>
      <c r="F5" s="242" t="s">
        <v>487</v>
      </c>
      <c r="G5" s="242" t="s">
        <v>488</v>
      </c>
      <c r="H5" s="242" t="s">
        <v>2921</v>
      </c>
      <c r="I5" s="242" t="s">
        <v>2811</v>
      </c>
      <c r="J5" s="242" t="s">
        <v>2921</v>
      </c>
      <c r="K5" s="242" t="s">
        <v>2922</v>
      </c>
      <c r="L5" s="248" t="s">
        <v>2797</v>
      </c>
      <c r="M5" s="242" t="s">
        <v>2798</v>
      </c>
      <c r="N5" s="243">
        <v>8</v>
      </c>
      <c r="O5" s="245">
        <v>5389847.2000000002</v>
      </c>
      <c r="P5" s="245">
        <v>5300000</v>
      </c>
      <c r="Q5" s="245">
        <v>3533333.3333333335</v>
      </c>
      <c r="R5" s="245">
        <v>3548570.39</v>
      </c>
      <c r="S5" s="245">
        <v>15237.056666666667</v>
      </c>
      <c r="T5" s="245">
        <v>0.43123745283018866</v>
      </c>
      <c r="U5" s="242" t="s">
        <v>2846</v>
      </c>
    </row>
    <row r="6" spans="1:21" ht="45" x14ac:dyDescent="0.25">
      <c r="A6" s="241">
        <v>43616</v>
      </c>
      <c r="B6" s="242" t="s">
        <v>2920</v>
      </c>
      <c r="C6" s="243">
        <v>4</v>
      </c>
      <c r="D6" s="242" t="s">
        <v>16</v>
      </c>
      <c r="E6" s="242" t="s">
        <v>2019</v>
      </c>
      <c r="F6" s="242" t="s">
        <v>487</v>
      </c>
      <c r="G6" s="242" t="s">
        <v>488</v>
      </c>
      <c r="H6" s="242" t="s">
        <v>2921</v>
      </c>
      <c r="I6" s="242" t="s">
        <v>2811</v>
      </c>
      <c r="J6" s="242" t="s">
        <v>2921</v>
      </c>
      <c r="K6" s="242" t="s">
        <v>2922</v>
      </c>
      <c r="L6" s="248" t="s">
        <v>2799</v>
      </c>
      <c r="M6" s="242" t="s">
        <v>2800</v>
      </c>
      <c r="N6" s="243">
        <v>8</v>
      </c>
      <c r="O6" s="245">
        <v>1419003.47</v>
      </c>
      <c r="P6" s="245">
        <v>1300000</v>
      </c>
      <c r="Q6" s="245">
        <v>866666.66666666663</v>
      </c>
      <c r="R6" s="245">
        <v>900390.56999999983</v>
      </c>
      <c r="S6" s="245">
        <v>33723.903333333335</v>
      </c>
      <c r="T6" s="245">
        <v>3.8912196153846152</v>
      </c>
      <c r="U6" s="242" t="s">
        <v>2846</v>
      </c>
    </row>
    <row r="7" spans="1:21" ht="45" x14ac:dyDescent="0.25">
      <c r="A7" s="241">
        <v>43616</v>
      </c>
      <c r="B7" s="242" t="s">
        <v>2920</v>
      </c>
      <c r="C7" s="243">
        <v>4</v>
      </c>
      <c r="D7" s="242" t="s">
        <v>16</v>
      </c>
      <c r="E7" s="242" t="s">
        <v>2019</v>
      </c>
      <c r="F7" s="242" t="s">
        <v>487</v>
      </c>
      <c r="G7" s="242" t="s">
        <v>488</v>
      </c>
      <c r="H7" s="242" t="s">
        <v>2921</v>
      </c>
      <c r="I7" s="242" t="s">
        <v>2811</v>
      </c>
      <c r="J7" s="242" t="s">
        <v>2921</v>
      </c>
      <c r="K7" s="242" t="s">
        <v>2922</v>
      </c>
      <c r="L7" s="248" t="s">
        <v>2801</v>
      </c>
      <c r="M7" s="242" t="s">
        <v>2802</v>
      </c>
      <c r="N7" s="243">
        <v>8</v>
      </c>
      <c r="O7" s="245">
        <v>360</v>
      </c>
      <c r="P7" s="245">
        <v>1300</v>
      </c>
      <c r="Q7" s="245">
        <v>866.66666666666663</v>
      </c>
      <c r="R7" s="245">
        <v>1315</v>
      </c>
      <c r="S7" s="245">
        <v>448.33333333333331</v>
      </c>
      <c r="T7" s="245">
        <v>51.730769230769226</v>
      </c>
      <c r="U7" s="242" t="s">
        <v>2846</v>
      </c>
    </row>
    <row r="8" spans="1:21" ht="60" x14ac:dyDescent="0.25">
      <c r="A8" s="241">
        <v>43616</v>
      </c>
      <c r="B8" s="242" t="s">
        <v>2920</v>
      </c>
      <c r="C8" s="243">
        <v>4</v>
      </c>
      <c r="D8" s="242" t="s">
        <v>16</v>
      </c>
      <c r="E8" s="242" t="s">
        <v>2019</v>
      </c>
      <c r="F8" s="242" t="s">
        <v>487</v>
      </c>
      <c r="G8" s="242" t="s">
        <v>488</v>
      </c>
      <c r="H8" s="242" t="s">
        <v>2921</v>
      </c>
      <c r="I8" s="242" t="s">
        <v>2811</v>
      </c>
      <c r="J8" s="242" t="s">
        <v>2921</v>
      </c>
      <c r="K8" s="242" t="s">
        <v>2922</v>
      </c>
      <c r="L8" s="248" t="s">
        <v>2803</v>
      </c>
      <c r="M8" s="242" t="s">
        <v>2804</v>
      </c>
      <c r="N8" s="243">
        <v>8</v>
      </c>
      <c r="O8" s="245">
        <v>2304948</v>
      </c>
      <c r="P8" s="245">
        <v>2000000</v>
      </c>
      <c r="Q8" s="245">
        <v>1333333.3333333335</v>
      </c>
      <c r="R8" s="245">
        <v>1579902.05</v>
      </c>
      <c r="S8" s="245">
        <v>246568.71666666667</v>
      </c>
      <c r="T8" s="245">
        <v>18.492653749999999</v>
      </c>
      <c r="U8" s="242" t="s">
        <v>2846</v>
      </c>
    </row>
    <row r="9" spans="1:21" ht="60" x14ac:dyDescent="0.25">
      <c r="A9" s="241">
        <v>43616</v>
      </c>
      <c r="B9" s="242" t="s">
        <v>2920</v>
      </c>
      <c r="C9" s="243">
        <v>4</v>
      </c>
      <c r="D9" s="242" t="s">
        <v>16</v>
      </c>
      <c r="E9" s="242" t="s">
        <v>2019</v>
      </c>
      <c r="F9" s="242" t="s">
        <v>487</v>
      </c>
      <c r="G9" s="242" t="s">
        <v>488</v>
      </c>
      <c r="H9" s="242" t="s">
        <v>2921</v>
      </c>
      <c r="I9" s="242" t="s">
        <v>2811</v>
      </c>
      <c r="J9" s="242" t="s">
        <v>2921</v>
      </c>
      <c r="K9" s="242" t="s">
        <v>2922</v>
      </c>
      <c r="L9" s="248" t="s">
        <v>2805</v>
      </c>
      <c r="M9" s="242" t="s">
        <v>2806</v>
      </c>
      <c r="N9" s="243">
        <v>8</v>
      </c>
      <c r="O9" s="245">
        <v>22540465.16</v>
      </c>
      <c r="P9" s="245">
        <v>23820000</v>
      </c>
      <c r="Q9" s="245">
        <v>15880000</v>
      </c>
      <c r="R9" s="245">
        <v>15872823.33</v>
      </c>
      <c r="S9" s="245">
        <v>-7176.67</v>
      </c>
      <c r="T9" s="245">
        <v>-4.519313602015114E-2</v>
      </c>
      <c r="U9" s="242" t="s">
        <v>2847</v>
      </c>
    </row>
    <row r="10" spans="1:21" ht="45" x14ac:dyDescent="0.25">
      <c r="A10" s="241">
        <v>43616</v>
      </c>
      <c r="B10" s="242" t="s">
        <v>2920</v>
      </c>
      <c r="C10" s="243">
        <v>4</v>
      </c>
      <c r="D10" s="242" t="s">
        <v>16</v>
      </c>
      <c r="E10" s="242" t="s">
        <v>2019</v>
      </c>
      <c r="F10" s="242" t="s">
        <v>487</v>
      </c>
      <c r="G10" s="242" t="s">
        <v>488</v>
      </c>
      <c r="H10" s="242" t="s">
        <v>2921</v>
      </c>
      <c r="I10" s="242" t="s">
        <v>2811</v>
      </c>
      <c r="J10" s="242" t="s">
        <v>2921</v>
      </c>
      <c r="K10" s="242" t="s">
        <v>2922</v>
      </c>
      <c r="L10" s="248" t="s">
        <v>2807</v>
      </c>
      <c r="M10" s="242" t="s">
        <v>2808</v>
      </c>
      <c r="N10" s="243">
        <v>8</v>
      </c>
      <c r="O10" s="245">
        <v>7395308.0499999998</v>
      </c>
      <c r="P10" s="245">
        <v>5000000</v>
      </c>
      <c r="Q10" s="245">
        <v>3333333.3333333335</v>
      </c>
      <c r="R10" s="245">
        <v>2964346.33</v>
      </c>
      <c r="S10" s="245">
        <v>-368987.00333333336</v>
      </c>
      <c r="T10" s="245">
        <v>-11.0696101</v>
      </c>
      <c r="U10" s="242" t="s">
        <v>2847</v>
      </c>
    </row>
    <row r="11" spans="1:21" ht="45" x14ac:dyDescent="0.25">
      <c r="A11" s="241">
        <v>43616</v>
      </c>
      <c r="B11" s="242" t="s">
        <v>2920</v>
      </c>
      <c r="C11" s="243">
        <v>4</v>
      </c>
      <c r="D11" s="242" t="s">
        <v>16</v>
      </c>
      <c r="E11" s="242" t="s">
        <v>2019</v>
      </c>
      <c r="F11" s="242" t="s">
        <v>487</v>
      </c>
      <c r="G11" s="242" t="s">
        <v>488</v>
      </c>
      <c r="H11" s="242" t="s">
        <v>2921</v>
      </c>
      <c r="I11" s="242" t="s">
        <v>2811</v>
      </c>
      <c r="J11" s="242" t="s">
        <v>2921</v>
      </c>
      <c r="K11" s="242" t="s">
        <v>2922</v>
      </c>
      <c r="L11" s="248" t="s">
        <v>2809</v>
      </c>
      <c r="M11" s="242" t="s">
        <v>2810</v>
      </c>
      <c r="N11" s="243">
        <v>8</v>
      </c>
      <c r="O11" s="245">
        <v>574360.25</v>
      </c>
      <c r="P11" s="245">
        <v>1092400</v>
      </c>
      <c r="Q11" s="245">
        <v>728266.66666666674</v>
      </c>
      <c r="R11" s="245">
        <v>1092457.94</v>
      </c>
      <c r="S11" s="245">
        <v>364191.27333333337</v>
      </c>
      <c r="T11" s="245">
        <v>50.00795587696814</v>
      </c>
      <c r="U11" s="242" t="s">
        <v>2846</v>
      </c>
    </row>
    <row r="12" spans="1:21" ht="45" x14ac:dyDescent="0.25">
      <c r="A12" s="241">
        <v>43616</v>
      </c>
      <c r="B12" s="242" t="s">
        <v>2920</v>
      </c>
      <c r="C12" s="243">
        <v>4</v>
      </c>
      <c r="D12" s="242" t="s">
        <v>16</v>
      </c>
      <c r="E12" s="242" t="s">
        <v>2019</v>
      </c>
      <c r="F12" s="242" t="s">
        <v>487</v>
      </c>
      <c r="G12" s="242" t="s">
        <v>488</v>
      </c>
      <c r="H12" s="242" t="s">
        <v>2921</v>
      </c>
      <c r="I12" s="242" t="s">
        <v>2811</v>
      </c>
      <c r="J12" s="242" t="s">
        <v>2921</v>
      </c>
      <c r="K12" s="242" t="s">
        <v>2922</v>
      </c>
      <c r="L12" s="248" t="s">
        <v>2872</v>
      </c>
      <c r="M12" s="242" t="s">
        <v>2796</v>
      </c>
      <c r="N12" s="243">
        <v>8</v>
      </c>
      <c r="O12" s="245">
        <v>630210.48</v>
      </c>
      <c r="P12" s="245">
        <v>600000</v>
      </c>
      <c r="Q12" s="245">
        <v>400000</v>
      </c>
      <c r="R12" s="245">
        <v>357291.64</v>
      </c>
      <c r="S12" s="245">
        <v>-42708.36</v>
      </c>
      <c r="T12" s="245">
        <v>-10.67709</v>
      </c>
      <c r="U12" s="242" t="s">
        <v>2847</v>
      </c>
    </row>
    <row r="13" spans="1:21" ht="45" x14ac:dyDescent="0.25">
      <c r="A13" s="241">
        <v>43616</v>
      </c>
      <c r="B13" s="242" t="s">
        <v>2920</v>
      </c>
      <c r="C13" s="243">
        <v>4</v>
      </c>
      <c r="D13" s="242" t="s">
        <v>16</v>
      </c>
      <c r="E13" s="242" t="s">
        <v>2019</v>
      </c>
      <c r="F13" s="242" t="s">
        <v>487</v>
      </c>
      <c r="G13" s="242" t="s">
        <v>488</v>
      </c>
      <c r="H13" s="242" t="s">
        <v>2923</v>
      </c>
      <c r="I13" s="242" t="s">
        <v>2839</v>
      </c>
      <c r="J13" s="242" t="s">
        <v>2921</v>
      </c>
      <c r="K13" s="242" t="s">
        <v>2922</v>
      </c>
      <c r="L13" s="247" t="s">
        <v>2812</v>
      </c>
      <c r="M13" s="242" t="s">
        <v>2813</v>
      </c>
      <c r="N13" s="243">
        <v>8</v>
      </c>
      <c r="O13" s="245">
        <v>3999571.12</v>
      </c>
      <c r="P13" s="245">
        <v>3730000</v>
      </c>
      <c r="Q13" s="245">
        <v>2486666.6666666665</v>
      </c>
      <c r="R13" s="245">
        <v>2629061.1</v>
      </c>
      <c r="S13" s="245">
        <v>142394.43333333332</v>
      </c>
      <c r="T13" s="245">
        <v>5.7263176943699738</v>
      </c>
      <c r="U13" s="242" t="s">
        <v>2847</v>
      </c>
    </row>
    <row r="14" spans="1:21" ht="75" x14ac:dyDescent="0.25">
      <c r="A14" s="241">
        <v>43616</v>
      </c>
      <c r="B14" s="242" t="s">
        <v>2920</v>
      </c>
      <c r="C14" s="243">
        <v>4</v>
      </c>
      <c r="D14" s="242" t="s">
        <v>16</v>
      </c>
      <c r="E14" s="242" t="s">
        <v>2019</v>
      </c>
      <c r="F14" s="242" t="s">
        <v>487</v>
      </c>
      <c r="G14" s="242" t="s">
        <v>488</v>
      </c>
      <c r="H14" s="242" t="s">
        <v>2923</v>
      </c>
      <c r="I14" s="242" t="s">
        <v>2839</v>
      </c>
      <c r="J14" s="242" t="s">
        <v>2921</v>
      </c>
      <c r="K14" s="242" t="s">
        <v>2922</v>
      </c>
      <c r="L14" s="247" t="s">
        <v>2814</v>
      </c>
      <c r="M14" s="242" t="s">
        <v>2815</v>
      </c>
      <c r="N14" s="243">
        <v>8</v>
      </c>
      <c r="O14" s="245">
        <v>996387.29</v>
      </c>
      <c r="P14" s="245">
        <v>832100</v>
      </c>
      <c r="Q14" s="245">
        <v>554733.33333333337</v>
      </c>
      <c r="R14" s="245">
        <v>572586.19999999995</v>
      </c>
      <c r="S14" s="245">
        <v>17852.866666666669</v>
      </c>
      <c r="T14" s="245">
        <v>3.218279052998438</v>
      </c>
      <c r="U14" s="242" t="s">
        <v>2847</v>
      </c>
    </row>
    <row r="15" spans="1:21" ht="45" x14ac:dyDescent="0.25">
      <c r="A15" s="241">
        <v>43616</v>
      </c>
      <c r="B15" s="242" t="s">
        <v>2920</v>
      </c>
      <c r="C15" s="243">
        <v>4</v>
      </c>
      <c r="D15" s="242" t="s">
        <v>16</v>
      </c>
      <c r="E15" s="242" t="s">
        <v>2019</v>
      </c>
      <c r="F15" s="242" t="s">
        <v>487</v>
      </c>
      <c r="G15" s="242" t="s">
        <v>488</v>
      </c>
      <c r="H15" s="242" t="s">
        <v>2923</v>
      </c>
      <c r="I15" s="242" t="s">
        <v>2839</v>
      </c>
      <c r="J15" s="242" t="s">
        <v>2921</v>
      </c>
      <c r="K15" s="242" t="s">
        <v>2922</v>
      </c>
      <c r="L15" s="247" t="s">
        <v>2816</v>
      </c>
      <c r="M15" s="242" t="s">
        <v>2817</v>
      </c>
      <c r="N15" s="243">
        <v>8</v>
      </c>
      <c r="O15" s="245">
        <v>52891.71</v>
      </c>
      <c r="P15" s="245">
        <v>101400</v>
      </c>
      <c r="Q15" s="245">
        <v>67600</v>
      </c>
      <c r="R15" s="245">
        <v>43116.66</v>
      </c>
      <c r="S15" s="245">
        <v>-24483.34</v>
      </c>
      <c r="T15" s="245">
        <v>-36.21795857988166</v>
      </c>
      <c r="U15" s="242" t="s">
        <v>2846</v>
      </c>
    </row>
    <row r="16" spans="1:21" ht="75" x14ac:dyDescent="0.25">
      <c r="A16" s="241">
        <v>43616</v>
      </c>
      <c r="B16" s="242" t="s">
        <v>2920</v>
      </c>
      <c r="C16" s="243">
        <v>4</v>
      </c>
      <c r="D16" s="242" t="s">
        <v>16</v>
      </c>
      <c r="E16" s="242" t="s">
        <v>2019</v>
      </c>
      <c r="F16" s="242" t="s">
        <v>487</v>
      </c>
      <c r="G16" s="242" t="s">
        <v>488</v>
      </c>
      <c r="H16" s="242" t="s">
        <v>2923</v>
      </c>
      <c r="I16" s="242" t="s">
        <v>2839</v>
      </c>
      <c r="J16" s="242" t="s">
        <v>2921</v>
      </c>
      <c r="K16" s="242" t="s">
        <v>2922</v>
      </c>
      <c r="L16" s="247" t="s">
        <v>2818</v>
      </c>
      <c r="M16" s="242" t="s">
        <v>2819</v>
      </c>
      <c r="N16" s="243">
        <v>8</v>
      </c>
      <c r="O16" s="245">
        <v>1321568.51</v>
      </c>
      <c r="P16" s="245">
        <v>1321000</v>
      </c>
      <c r="Q16" s="245">
        <v>880666.66666666663</v>
      </c>
      <c r="R16" s="245">
        <v>964509</v>
      </c>
      <c r="S16" s="245">
        <v>83842.333333333328</v>
      </c>
      <c r="T16" s="245">
        <v>9.5203255109765319</v>
      </c>
      <c r="U16" s="242" t="s">
        <v>2847</v>
      </c>
    </row>
    <row r="17" spans="1:21" ht="60" x14ac:dyDescent="0.25">
      <c r="A17" s="241">
        <v>43616</v>
      </c>
      <c r="B17" s="242" t="s">
        <v>2920</v>
      </c>
      <c r="C17" s="243">
        <v>4</v>
      </c>
      <c r="D17" s="242" t="s">
        <v>16</v>
      </c>
      <c r="E17" s="242" t="s">
        <v>2019</v>
      </c>
      <c r="F17" s="242" t="s">
        <v>487</v>
      </c>
      <c r="G17" s="242" t="s">
        <v>488</v>
      </c>
      <c r="H17" s="242" t="s">
        <v>2923</v>
      </c>
      <c r="I17" s="242" t="s">
        <v>2839</v>
      </c>
      <c r="J17" s="242" t="s">
        <v>2921</v>
      </c>
      <c r="K17" s="242" t="s">
        <v>2922</v>
      </c>
      <c r="L17" s="247" t="s">
        <v>2820</v>
      </c>
      <c r="M17" s="242" t="s">
        <v>2821</v>
      </c>
      <c r="N17" s="243">
        <v>8</v>
      </c>
      <c r="O17" s="245">
        <v>22540465.16</v>
      </c>
      <c r="P17" s="245">
        <v>23820000</v>
      </c>
      <c r="Q17" s="245">
        <v>15880000</v>
      </c>
      <c r="R17" s="245">
        <v>15872823.33</v>
      </c>
      <c r="S17" s="245">
        <v>-7176.67</v>
      </c>
      <c r="T17" s="245">
        <v>-4.519313602015114E-2</v>
      </c>
      <c r="U17" s="242" t="s">
        <v>2846</v>
      </c>
    </row>
    <row r="18" spans="1:21" ht="45" x14ac:dyDescent="0.25">
      <c r="A18" s="241">
        <v>43616</v>
      </c>
      <c r="B18" s="242" t="s">
        <v>2920</v>
      </c>
      <c r="C18" s="243">
        <v>4</v>
      </c>
      <c r="D18" s="242" t="s">
        <v>16</v>
      </c>
      <c r="E18" s="242" t="s">
        <v>2019</v>
      </c>
      <c r="F18" s="242" t="s">
        <v>487</v>
      </c>
      <c r="G18" s="242" t="s">
        <v>488</v>
      </c>
      <c r="H18" s="242" t="s">
        <v>2923</v>
      </c>
      <c r="I18" s="242" t="s">
        <v>2839</v>
      </c>
      <c r="J18" s="242" t="s">
        <v>2921</v>
      </c>
      <c r="K18" s="242" t="s">
        <v>2922</v>
      </c>
      <c r="L18" s="247" t="s">
        <v>2822</v>
      </c>
      <c r="M18" s="242" t="s">
        <v>2848</v>
      </c>
      <c r="N18" s="243">
        <v>8</v>
      </c>
      <c r="O18" s="245">
        <v>4899329</v>
      </c>
      <c r="P18" s="245">
        <v>5100000</v>
      </c>
      <c r="Q18" s="245">
        <v>3400000</v>
      </c>
      <c r="R18" s="245">
        <v>3307022.92</v>
      </c>
      <c r="S18" s="245">
        <v>-92977.08</v>
      </c>
      <c r="T18" s="245">
        <v>-2.7346200000000001</v>
      </c>
      <c r="U18" s="242" t="s">
        <v>2846</v>
      </c>
    </row>
    <row r="19" spans="1:21" ht="45" x14ac:dyDescent="0.25">
      <c r="A19" s="241">
        <v>43616</v>
      </c>
      <c r="B19" s="242" t="s">
        <v>2920</v>
      </c>
      <c r="C19" s="243">
        <v>4</v>
      </c>
      <c r="D19" s="242" t="s">
        <v>16</v>
      </c>
      <c r="E19" s="242" t="s">
        <v>2019</v>
      </c>
      <c r="F19" s="242" t="s">
        <v>487</v>
      </c>
      <c r="G19" s="242" t="s">
        <v>488</v>
      </c>
      <c r="H19" s="242" t="s">
        <v>2923</v>
      </c>
      <c r="I19" s="242" t="s">
        <v>2839</v>
      </c>
      <c r="J19" s="242" t="s">
        <v>2921</v>
      </c>
      <c r="K19" s="242" t="s">
        <v>2922</v>
      </c>
      <c r="L19" s="247" t="s">
        <v>2823</v>
      </c>
      <c r="M19" s="242" t="s">
        <v>2824</v>
      </c>
      <c r="N19" s="243">
        <v>8</v>
      </c>
      <c r="O19" s="245">
        <v>7700740</v>
      </c>
      <c r="P19" s="245">
        <v>8000000</v>
      </c>
      <c r="Q19" s="245">
        <v>5333333.333333334</v>
      </c>
      <c r="R19" s="245">
        <v>5318715</v>
      </c>
      <c r="S19" s="245">
        <v>-14618.333333333334</v>
      </c>
      <c r="T19" s="245">
        <v>-0.27409375000000002</v>
      </c>
      <c r="U19" s="242" t="s">
        <v>2846</v>
      </c>
    </row>
    <row r="20" spans="1:21" ht="45" x14ac:dyDescent="0.25">
      <c r="A20" s="241">
        <v>43616</v>
      </c>
      <c r="B20" s="242" t="s">
        <v>2920</v>
      </c>
      <c r="C20" s="243">
        <v>4</v>
      </c>
      <c r="D20" s="242" t="s">
        <v>16</v>
      </c>
      <c r="E20" s="242" t="s">
        <v>2019</v>
      </c>
      <c r="F20" s="242" t="s">
        <v>487</v>
      </c>
      <c r="G20" s="242" t="s">
        <v>488</v>
      </c>
      <c r="H20" s="242" t="s">
        <v>2923</v>
      </c>
      <c r="I20" s="242" t="s">
        <v>2839</v>
      </c>
      <c r="J20" s="242" t="s">
        <v>2921</v>
      </c>
      <c r="K20" s="242" t="s">
        <v>2922</v>
      </c>
      <c r="L20" s="247" t="s">
        <v>2825</v>
      </c>
      <c r="M20" s="242" t="s">
        <v>2826</v>
      </c>
      <c r="N20" s="243">
        <v>8</v>
      </c>
      <c r="O20" s="245">
        <v>1207681.1599999999</v>
      </c>
      <c r="P20" s="245">
        <v>1600000</v>
      </c>
      <c r="Q20" s="245">
        <v>1066666.6666666665</v>
      </c>
      <c r="R20" s="245">
        <v>1141889.97</v>
      </c>
      <c r="S20" s="245">
        <v>75223.30333333333</v>
      </c>
      <c r="T20" s="245">
        <v>7.0521846874999996</v>
      </c>
      <c r="U20" s="242" t="s">
        <v>2847</v>
      </c>
    </row>
    <row r="21" spans="1:21" ht="45" x14ac:dyDescent="0.25">
      <c r="A21" s="241">
        <v>43616</v>
      </c>
      <c r="B21" s="242" t="s">
        <v>2920</v>
      </c>
      <c r="C21" s="243">
        <v>4</v>
      </c>
      <c r="D21" s="242" t="s">
        <v>16</v>
      </c>
      <c r="E21" s="242" t="s">
        <v>2019</v>
      </c>
      <c r="F21" s="242" t="s">
        <v>487</v>
      </c>
      <c r="G21" s="242" t="s">
        <v>488</v>
      </c>
      <c r="H21" s="242" t="s">
        <v>2923</v>
      </c>
      <c r="I21" s="242" t="s">
        <v>2839</v>
      </c>
      <c r="J21" s="242" t="s">
        <v>2921</v>
      </c>
      <c r="K21" s="242" t="s">
        <v>2922</v>
      </c>
      <c r="L21" s="247" t="s">
        <v>2827</v>
      </c>
      <c r="M21" s="242" t="s">
        <v>2828</v>
      </c>
      <c r="N21" s="243">
        <v>8</v>
      </c>
      <c r="O21" s="245">
        <v>3276502.19</v>
      </c>
      <c r="P21" s="245">
        <v>3092000</v>
      </c>
      <c r="Q21" s="245">
        <v>2061333.3333333333</v>
      </c>
      <c r="R21" s="245">
        <v>2144512.63</v>
      </c>
      <c r="S21" s="245">
        <v>83179.296666666662</v>
      </c>
      <c r="T21" s="245">
        <v>4.0352181435963779</v>
      </c>
      <c r="U21" s="242" t="s">
        <v>2847</v>
      </c>
    </row>
    <row r="22" spans="1:21" ht="45" x14ac:dyDescent="0.25">
      <c r="A22" s="241">
        <v>43616</v>
      </c>
      <c r="B22" s="242" t="s">
        <v>2920</v>
      </c>
      <c r="C22" s="243">
        <v>4</v>
      </c>
      <c r="D22" s="242" t="s">
        <v>16</v>
      </c>
      <c r="E22" s="242" t="s">
        <v>2019</v>
      </c>
      <c r="F22" s="242" t="s">
        <v>487</v>
      </c>
      <c r="G22" s="242" t="s">
        <v>488</v>
      </c>
      <c r="H22" s="242" t="s">
        <v>2923</v>
      </c>
      <c r="I22" s="242" t="s">
        <v>2839</v>
      </c>
      <c r="J22" s="242" t="s">
        <v>2921</v>
      </c>
      <c r="K22" s="242" t="s">
        <v>2922</v>
      </c>
      <c r="L22" s="247" t="s">
        <v>2829</v>
      </c>
      <c r="M22" s="242" t="s">
        <v>2830</v>
      </c>
      <c r="N22" s="243">
        <v>8</v>
      </c>
      <c r="O22" s="245">
        <v>1531858.01</v>
      </c>
      <c r="P22" s="245">
        <v>1507000</v>
      </c>
      <c r="Q22" s="245">
        <v>1004666.6666666667</v>
      </c>
      <c r="R22" s="245">
        <v>1047841.7799999999</v>
      </c>
      <c r="S22" s="245">
        <v>43175.113333333327</v>
      </c>
      <c r="T22" s="245">
        <v>4.2974565361645656</v>
      </c>
      <c r="U22" s="242" t="s">
        <v>2847</v>
      </c>
    </row>
    <row r="23" spans="1:21" ht="45" x14ac:dyDescent="0.25">
      <c r="A23" s="241">
        <v>43616</v>
      </c>
      <c r="B23" s="242" t="s">
        <v>2920</v>
      </c>
      <c r="C23" s="243">
        <v>4</v>
      </c>
      <c r="D23" s="242" t="s">
        <v>16</v>
      </c>
      <c r="E23" s="242" t="s">
        <v>2019</v>
      </c>
      <c r="F23" s="242" t="s">
        <v>487</v>
      </c>
      <c r="G23" s="242" t="s">
        <v>488</v>
      </c>
      <c r="H23" s="242" t="s">
        <v>2923</v>
      </c>
      <c r="I23" s="242" t="s">
        <v>2839</v>
      </c>
      <c r="J23" s="242" t="s">
        <v>2921</v>
      </c>
      <c r="K23" s="242" t="s">
        <v>2922</v>
      </c>
      <c r="L23" s="247" t="s">
        <v>2831</v>
      </c>
      <c r="M23" s="242" t="s">
        <v>2832</v>
      </c>
      <c r="N23" s="243">
        <v>8</v>
      </c>
      <c r="O23" s="245">
        <v>1312799.67</v>
      </c>
      <c r="P23" s="245">
        <v>1550000</v>
      </c>
      <c r="Q23" s="245">
        <v>1033333.3333333333</v>
      </c>
      <c r="R23" s="245">
        <v>1076070.93</v>
      </c>
      <c r="S23" s="245">
        <v>42737.596666666672</v>
      </c>
      <c r="T23" s="245">
        <v>4.1358964516129033</v>
      </c>
      <c r="U23" s="242" t="s">
        <v>2847</v>
      </c>
    </row>
    <row r="24" spans="1:21" ht="60" x14ac:dyDescent="0.25">
      <c r="A24" s="241">
        <v>43616</v>
      </c>
      <c r="B24" s="242" t="s">
        <v>2920</v>
      </c>
      <c r="C24" s="243">
        <v>4</v>
      </c>
      <c r="D24" s="242" t="s">
        <v>16</v>
      </c>
      <c r="E24" s="242" t="s">
        <v>2019</v>
      </c>
      <c r="F24" s="242" t="s">
        <v>487</v>
      </c>
      <c r="G24" s="242" t="s">
        <v>488</v>
      </c>
      <c r="H24" s="242" t="s">
        <v>2923</v>
      </c>
      <c r="I24" s="242" t="s">
        <v>2839</v>
      </c>
      <c r="J24" s="242" t="s">
        <v>2921</v>
      </c>
      <c r="K24" s="242" t="s">
        <v>2922</v>
      </c>
      <c r="L24" s="247" t="s">
        <v>2833</v>
      </c>
      <c r="M24" s="242" t="s">
        <v>2834</v>
      </c>
      <c r="N24" s="243">
        <v>8</v>
      </c>
      <c r="O24" s="245">
        <v>3833482.79</v>
      </c>
      <c r="P24" s="245">
        <v>4100000</v>
      </c>
      <c r="Q24" s="245">
        <v>2733333.3333333335</v>
      </c>
      <c r="R24" s="245">
        <v>2607604.13</v>
      </c>
      <c r="S24" s="245">
        <v>-125729.20333333332</v>
      </c>
      <c r="T24" s="245">
        <v>-4.5998489024390246</v>
      </c>
      <c r="U24" s="242" t="s">
        <v>2846</v>
      </c>
    </row>
    <row r="25" spans="1:21" ht="60" x14ac:dyDescent="0.25">
      <c r="A25" s="241">
        <v>43616</v>
      </c>
      <c r="B25" s="242" t="s">
        <v>2920</v>
      </c>
      <c r="C25" s="243">
        <v>4</v>
      </c>
      <c r="D25" s="242" t="s">
        <v>16</v>
      </c>
      <c r="E25" s="242" t="s">
        <v>2019</v>
      </c>
      <c r="F25" s="242" t="s">
        <v>487</v>
      </c>
      <c r="G25" s="242" t="s">
        <v>488</v>
      </c>
      <c r="H25" s="242" t="s">
        <v>2923</v>
      </c>
      <c r="I25" s="242" t="s">
        <v>2839</v>
      </c>
      <c r="J25" s="242" t="s">
        <v>2921</v>
      </c>
      <c r="K25" s="242" t="s">
        <v>2922</v>
      </c>
      <c r="L25" s="247" t="s">
        <v>2835</v>
      </c>
      <c r="M25" s="242" t="s">
        <v>2836</v>
      </c>
      <c r="N25" s="243">
        <v>8</v>
      </c>
      <c r="O25" s="245">
        <v>42822.2</v>
      </c>
      <c r="P25" s="245">
        <v>65000</v>
      </c>
      <c r="Q25" s="245">
        <v>43333.333333333328</v>
      </c>
      <c r="R25" s="245">
        <v>18433.800000000003</v>
      </c>
      <c r="S25" s="245">
        <v>-24899.533333333333</v>
      </c>
      <c r="T25" s="245">
        <v>-57.460461538461537</v>
      </c>
      <c r="U25" s="242" t="s">
        <v>2846</v>
      </c>
    </row>
    <row r="26" spans="1:21" ht="45" x14ac:dyDescent="0.25">
      <c r="A26" s="241">
        <v>43616</v>
      </c>
      <c r="B26" s="242" t="s">
        <v>2920</v>
      </c>
      <c r="C26" s="243">
        <v>4</v>
      </c>
      <c r="D26" s="242" t="s">
        <v>16</v>
      </c>
      <c r="E26" s="242" t="s">
        <v>2019</v>
      </c>
      <c r="F26" s="242" t="s">
        <v>487</v>
      </c>
      <c r="G26" s="242" t="s">
        <v>488</v>
      </c>
      <c r="H26" s="242" t="s">
        <v>2923</v>
      </c>
      <c r="I26" s="242" t="s">
        <v>2839</v>
      </c>
      <c r="J26" s="242" t="s">
        <v>2921</v>
      </c>
      <c r="K26" s="242" t="s">
        <v>2922</v>
      </c>
      <c r="L26" s="247" t="s">
        <v>2837</v>
      </c>
      <c r="M26" s="242" t="s">
        <v>2838</v>
      </c>
      <c r="N26" s="243">
        <v>8</v>
      </c>
      <c r="O26" s="245">
        <v>2674269.7999999998</v>
      </c>
      <c r="P26" s="245">
        <v>2800000</v>
      </c>
      <c r="Q26" s="245">
        <v>1866666.6666666665</v>
      </c>
      <c r="R26" s="245">
        <v>1807369.75</v>
      </c>
      <c r="S26" s="245">
        <v>-59296.916666666664</v>
      </c>
      <c r="T26" s="245">
        <v>-3.176620535714286</v>
      </c>
      <c r="U26" s="242" t="s">
        <v>2846</v>
      </c>
    </row>
    <row r="27" spans="1:21" ht="60" x14ac:dyDescent="0.25">
      <c r="A27" s="241">
        <v>43616</v>
      </c>
      <c r="B27" s="242" t="s">
        <v>2920</v>
      </c>
      <c r="C27" s="243">
        <v>4</v>
      </c>
      <c r="D27" s="242" t="s">
        <v>16</v>
      </c>
      <c r="E27" s="242" t="s">
        <v>2019</v>
      </c>
      <c r="F27" s="242" t="s">
        <v>487</v>
      </c>
      <c r="G27" s="242" t="s">
        <v>488</v>
      </c>
      <c r="H27" s="242" t="s">
        <v>2924</v>
      </c>
      <c r="I27" s="242" t="s">
        <v>2925</v>
      </c>
      <c r="J27" s="242" t="s">
        <v>2923</v>
      </c>
      <c r="K27" s="242" t="s">
        <v>1944</v>
      </c>
      <c r="L27" s="249" t="s">
        <v>2855</v>
      </c>
      <c r="M27" s="242" t="s">
        <v>2926</v>
      </c>
      <c r="N27" s="243">
        <v>8</v>
      </c>
      <c r="O27" s="245">
        <v>720295.62</v>
      </c>
      <c r="P27" s="245">
        <v>0</v>
      </c>
      <c r="Q27" s="245">
        <v>0</v>
      </c>
      <c r="R27" s="245">
        <v>3282674.0599999977</v>
      </c>
      <c r="S27" s="245">
        <v>3282674.06</v>
      </c>
      <c r="T27" s="246"/>
      <c r="U27" s="242" t="s">
        <v>2846</v>
      </c>
    </row>
    <row r="28" spans="1:21" ht="60" x14ac:dyDescent="0.25">
      <c r="A28" s="241">
        <v>43616</v>
      </c>
      <c r="B28" s="242" t="s">
        <v>2920</v>
      </c>
      <c r="C28" s="243">
        <v>4</v>
      </c>
      <c r="D28" s="242" t="s">
        <v>16</v>
      </c>
      <c r="E28" s="242" t="s">
        <v>2019</v>
      </c>
      <c r="F28" s="242" t="s">
        <v>487</v>
      </c>
      <c r="G28" s="242" t="s">
        <v>488</v>
      </c>
      <c r="H28" s="242" t="s">
        <v>2927</v>
      </c>
      <c r="I28" s="242" t="s">
        <v>2928</v>
      </c>
      <c r="J28" s="242" t="s">
        <v>2929</v>
      </c>
      <c r="K28" s="242" t="s">
        <v>1944</v>
      </c>
      <c r="L28" s="249" t="s">
        <v>2856</v>
      </c>
      <c r="M28" s="242" t="s">
        <v>2930</v>
      </c>
      <c r="N28" s="243">
        <v>8</v>
      </c>
      <c r="O28" s="245">
        <v>8594429.0800000001</v>
      </c>
      <c r="P28" s="245">
        <v>0</v>
      </c>
      <c r="Q28" s="245">
        <v>0</v>
      </c>
      <c r="R28" s="245">
        <v>9145473.1600000001</v>
      </c>
      <c r="S28" s="245">
        <v>9145473.1600000001</v>
      </c>
      <c r="T28" s="246"/>
      <c r="U28" s="242" t="s">
        <v>2846</v>
      </c>
    </row>
    <row r="29" spans="1:21" ht="60" x14ac:dyDescent="0.25">
      <c r="A29" s="241">
        <v>43616</v>
      </c>
      <c r="B29" s="242" t="s">
        <v>2920</v>
      </c>
      <c r="C29" s="243">
        <v>4</v>
      </c>
      <c r="D29" s="242" t="s">
        <v>16</v>
      </c>
      <c r="E29" s="242" t="s">
        <v>2019</v>
      </c>
      <c r="F29" s="242" t="s">
        <v>487</v>
      </c>
      <c r="G29" s="242" t="s">
        <v>488</v>
      </c>
      <c r="H29" s="242" t="s">
        <v>2927</v>
      </c>
      <c r="I29" s="242" t="s">
        <v>2928</v>
      </c>
      <c r="J29" s="242" t="s">
        <v>2929</v>
      </c>
      <c r="K29" s="242" t="s">
        <v>1944</v>
      </c>
      <c r="L29" s="249" t="s">
        <v>2857</v>
      </c>
      <c r="M29" s="242" t="s">
        <v>2931</v>
      </c>
      <c r="N29" s="243">
        <v>8</v>
      </c>
      <c r="O29" s="245">
        <v>-11584580.539999999</v>
      </c>
      <c r="P29" s="245">
        <v>0</v>
      </c>
      <c r="Q29" s="245">
        <v>0</v>
      </c>
      <c r="R29" s="245">
        <v>-9977518.9699999988</v>
      </c>
      <c r="S29" s="245">
        <v>-9977518.9700000007</v>
      </c>
      <c r="T29" s="246"/>
      <c r="U29" s="242" t="s">
        <v>2846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ID</vt:lpstr>
      <vt:lpstr>Planfin_พ.ค.62</vt:lpstr>
      <vt:lpstr>EBITDA</vt:lpstr>
      <vt:lpstr>นำเสนอ</vt:lpstr>
      <vt:lpstr>Sheet1</vt:lpstr>
      <vt:lpstr>Sheet2</vt:lpstr>
      <vt:lpstr>DATA</vt:lpstr>
      <vt:lpstr>Planfin_พ.ค.62!Print_Titles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IT</cp:lastModifiedBy>
  <cp:lastPrinted>2019-04-09T03:47:03Z</cp:lastPrinted>
  <dcterms:created xsi:type="dcterms:W3CDTF">2012-02-03T03:32:18Z</dcterms:created>
  <dcterms:modified xsi:type="dcterms:W3CDTF">2020-01-31T08:06:45Z</dcterms:modified>
</cp:coreProperties>
</file>